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8808" activeTab="6"/>
  </bookViews>
  <sheets>
    <sheet name="250" sheetId="7" r:id="rId1"/>
    <sheet name="252" sheetId="2" r:id="rId2"/>
    <sheet name="253" sheetId="3" r:id="rId3"/>
    <sheet name="254" sheetId="4" r:id="rId4"/>
    <sheet name="251" sheetId="1" r:id="rId5"/>
    <sheet name="255" sheetId="5" r:id="rId6"/>
    <sheet name="264" sheetId="8" r:id="rId7"/>
    <sheet name="toplam" sheetId="6" r:id="rId8"/>
  </sheets>
  <definedNames>
    <definedName name="_xlnm.Print_Area" localSheetId="0">'250'!$A$1:$R$36</definedName>
    <definedName name="_xlnm.Print_Area" localSheetId="4">'251'!$A$1:$R$43</definedName>
    <definedName name="_xlnm.Print_Area" localSheetId="1">'252'!$A$1:$R$34</definedName>
    <definedName name="_xlnm.Print_Area" localSheetId="2">'253'!$A$16:$J$32</definedName>
    <definedName name="_xlnm.Print_Area" localSheetId="3">'254'!$A$1:$R$35</definedName>
    <definedName name="_xlnm.Print_Area" localSheetId="5">'255'!$A$1:$R$187</definedName>
    <definedName name="_xlnm.Print_Area" localSheetId="7">toplam!$A$11:$O$20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2" i="5" l="1"/>
  <c r="G156" i="5"/>
  <c r="M155" i="5"/>
  <c r="O155" i="5" s="1"/>
  <c r="P155" i="5"/>
  <c r="Q155" i="5" s="1"/>
  <c r="R155" i="5" s="1"/>
  <c r="O154" i="5"/>
  <c r="N155" i="5"/>
  <c r="M154" i="5"/>
  <c r="N156" i="5"/>
  <c r="I156" i="5"/>
  <c r="H156" i="5"/>
  <c r="F156" i="5"/>
  <c r="C156" i="5"/>
  <c r="N154" i="5"/>
  <c r="Q154" i="5"/>
  <c r="R154" i="5"/>
  <c r="P154" i="5"/>
  <c r="M148" i="5" l="1"/>
  <c r="O148" i="5" s="1"/>
  <c r="N148" i="5"/>
  <c r="M149" i="5"/>
  <c r="N149" i="5"/>
  <c r="O149" i="5"/>
  <c r="P149" i="5"/>
  <c r="M150" i="5"/>
  <c r="N150" i="5"/>
  <c r="M151" i="5"/>
  <c r="O151" i="5" s="1"/>
  <c r="N151" i="5"/>
  <c r="M152" i="5"/>
  <c r="N152" i="5"/>
  <c r="M153" i="5"/>
  <c r="N153" i="5"/>
  <c r="N147" i="5"/>
  <c r="M147" i="5"/>
  <c r="P147" i="5" s="1"/>
  <c r="N146" i="5"/>
  <c r="M146" i="5"/>
  <c r="P146" i="5" s="1"/>
  <c r="Q146" i="5" s="1"/>
  <c r="R146" i="5" s="1"/>
  <c r="P150" i="5" l="1"/>
  <c r="M156" i="5"/>
  <c r="O152" i="5"/>
  <c r="O153" i="5"/>
  <c r="P153" i="5"/>
  <c r="Q153" i="5" s="1"/>
  <c r="R153" i="5" s="1"/>
  <c r="P151" i="5"/>
  <c r="Q151" i="5" s="1"/>
  <c r="R151" i="5" s="1"/>
  <c r="Q149" i="5"/>
  <c r="O150" i="5"/>
  <c r="O156" i="5" s="1"/>
  <c r="R149" i="5"/>
  <c r="P152" i="5"/>
  <c r="Q152" i="5" s="1"/>
  <c r="R152" i="5" s="1"/>
  <c r="P148" i="5"/>
  <c r="Q148" i="5" s="1"/>
  <c r="R148" i="5" s="1"/>
  <c r="O146" i="5"/>
  <c r="O147" i="5"/>
  <c r="Q147" i="5"/>
  <c r="R147" i="5" s="1"/>
  <c r="N143" i="5"/>
  <c r="M143" i="5"/>
  <c r="P143" i="5" s="1"/>
  <c r="N142" i="5"/>
  <c r="M142" i="5"/>
  <c r="P142" i="5" s="1"/>
  <c r="N141" i="5"/>
  <c r="M141" i="5"/>
  <c r="P141" i="5" s="1"/>
  <c r="N140" i="5"/>
  <c r="M140" i="5"/>
  <c r="P140" i="5" s="1"/>
  <c r="N139" i="5"/>
  <c r="M139" i="5"/>
  <c r="P139" i="5" s="1"/>
  <c r="N145" i="5"/>
  <c r="M145" i="5"/>
  <c r="P145" i="5" s="1"/>
  <c r="N144" i="5"/>
  <c r="M144" i="5"/>
  <c r="Q150" i="5" l="1"/>
  <c r="P156" i="5"/>
  <c r="Q141" i="5"/>
  <c r="R141" i="5" s="1"/>
  <c r="O143" i="5"/>
  <c r="O145" i="5"/>
  <c r="O141" i="5"/>
  <c r="O139" i="5"/>
  <c r="O140" i="5"/>
  <c r="O142" i="5"/>
  <c r="Q143" i="5"/>
  <c r="R143" i="5" s="1"/>
  <c r="Q142" i="5"/>
  <c r="R142" i="5" s="1"/>
  <c r="Q140" i="5"/>
  <c r="R140" i="5" s="1"/>
  <c r="Q139" i="5"/>
  <c r="R139" i="5" s="1"/>
  <c r="Q145" i="5"/>
  <c r="R145" i="5" s="1"/>
  <c r="O144" i="5"/>
  <c r="P144" i="5"/>
  <c r="Q144" i="5" s="1"/>
  <c r="R144" i="5" s="1"/>
  <c r="P24" i="1"/>
  <c r="P23" i="1"/>
  <c r="P42" i="8"/>
  <c r="P41" i="8"/>
  <c r="M4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2" i="5"/>
  <c r="M63" i="5"/>
  <c r="M64" i="5"/>
  <c r="M65" i="5"/>
  <c r="M66" i="5"/>
  <c r="M67" i="5"/>
  <c r="M68" i="5"/>
  <c r="M69" i="5"/>
  <c r="M70" i="5"/>
  <c r="M71" i="5"/>
  <c r="M72" i="5"/>
  <c r="M73" i="5"/>
  <c r="M74" i="5"/>
  <c r="M75" i="5"/>
  <c r="M76" i="5"/>
  <c r="M77" i="5"/>
  <c r="M78" i="5"/>
  <c r="M79" i="5"/>
  <c r="M80" i="5"/>
  <c r="M81" i="5"/>
  <c r="M82" i="5"/>
  <c r="M83" i="5"/>
  <c r="M84" i="5"/>
  <c r="M85" i="5"/>
  <c r="M86" i="5"/>
  <c r="M87" i="5"/>
  <c r="M88" i="5"/>
  <c r="M89" i="5"/>
  <c r="M90" i="5"/>
  <c r="M91" i="5"/>
  <c r="M92" i="5"/>
  <c r="M93" i="5"/>
  <c r="M94" i="5"/>
  <c r="M95" i="5"/>
  <c r="M96" i="5"/>
  <c r="M97" i="5"/>
  <c r="M98" i="5"/>
  <c r="M99" i="5"/>
  <c r="M100" i="5"/>
  <c r="M101" i="5"/>
  <c r="M102" i="5"/>
  <c r="M103" i="5"/>
  <c r="M104" i="5"/>
  <c r="M105" i="5"/>
  <c r="M106" i="5"/>
  <c r="M107" i="5"/>
  <c r="M108" i="5"/>
  <c r="M109" i="5"/>
  <c r="M110" i="5"/>
  <c r="M111" i="5"/>
  <c r="M112" i="5"/>
  <c r="M113" i="5"/>
  <c r="M114" i="5"/>
  <c r="M115" i="5"/>
  <c r="M116" i="5"/>
  <c r="M117" i="5"/>
  <c r="M118" i="5"/>
  <c r="M119" i="5"/>
  <c r="M120" i="5"/>
  <c r="M121" i="5"/>
  <c r="Q156" i="5" l="1"/>
  <c r="R150" i="5"/>
  <c r="R156" i="5" s="1"/>
  <c r="M129" i="5"/>
  <c r="P129" i="5" s="1"/>
  <c r="M130" i="5"/>
  <c r="P130" i="5" s="1"/>
  <c r="M131" i="5"/>
  <c r="P131" i="5" s="1"/>
  <c r="M132" i="5"/>
  <c r="P132" i="5" s="1"/>
  <c r="M133" i="5"/>
  <c r="P133" i="5" s="1"/>
  <c r="M134" i="5"/>
  <c r="P134" i="5" s="1"/>
  <c r="M135" i="5"/>
  <c r="P135" i="5" s="1"/>
  <c r="M136" i="5"/>
  <c r="P136" i="5" s="1"/>
  <c r="M137" i="5"/>
  <c r="P137" i="5" s="1"/>
  <c r="M138" i="5"/>
  <c r="P138" i="5" s="1"/>
  <c r="M128" i="5"/>
  <c r="P128" i="5" l="1"/>
  <c r="Q128" i="5" s="1"/>
  <c r="R128" i="5" s="1"/>
  <c r="N129" i="5"/>
  <c r="O129" i="5" s="1"/>
  <c r="N130" i="5"/>
  <c r="O130" i="5"/>
  <c r="N131" i="5"/>
  <c r="O131" i="5" s="1"/>
  <c r="N132" i="5"/>
  <c r="O132" i="5" s="1"/>
  <c r="N133" i="5"/>
  <c r="O133" i="5" s="1"/>
  <c r="N134" i="5"/>
  <c r="O134" i="5" s="1"/>
  <c r="N135" i="5"/>
  <c r="O135" i="5" s="1"/>
  <c r="N136" i="5"/>
  <c r="O136" i="5" s="1"/>
  <c r="N137" i="5"/>
  <c r="O137" i="5" s="1"/>
  <c r="N138" i="5"/>
  <c r="N128" i="5"/>
  <c r="O128" i="5" s="1"/>
  <c r="Q136" i="5" l="1"/>
  <c r="R136" i="5" s="1"/>
  <c r="Q134" i="5"/>
  <c r="R134" i="5" s="1"/>
  <c r="Q129" i="5"/>
  <c r="R129" i="5" s="1"/>
  <c r="Q137" i="5"/>
  <c r="R137" i="5" s="1"/>
  <c r="Q138" i="5"/>
  <c r="R138" i="5" s="1"/>
  <c r="Q130" i="5"/>
  <c r="R130" i="5" s="1"/>
  <c r="Q133" i="5"/>
  <c r="R133" i="5" s="1"/>
  <c r="Q135" i="5"/>
  <c r="R135" i="5" s="1"/>
  <c r="Q131" i="5"/>
  <c r="R131" i="5" s="1"/>
  <c r="O138" i="5"/>
  <c r="Q132" i="5"/>
  <c r="R132" i="5" s="1"/>
  <c r="N121" i="5"/>
  <c r="N120" i="5"/>
  <c r="P120" i="5"/>
  <c r="N119" i="5"/>
  <c r="P119" i="5"/>
  <c r="P118" i="5"/>
  <c r="N118" i="5"/>
  <c r="O118" i="5" s="1"/>
  <c r="N117" i="5"/>
  <c r="N116" i="5"/>
  <c r="P116" i="5"/>
  <c r="N115" i="5"/>
  <c r="P115" i="5"/>
  <c r="N114" i="5"/>
  <c r="P114" i="5"/>
  <c r="N113" i="5"/>
  <c r="N112" i="5"/>
  <c r="P112" i="5"/>
  <c r="N111" i="5"/>
  <c r="P111" i="5"/>
  <c r="N110" i="5"/>
  <c r="P110" i="5"/>
  <c r="N109" i="5"/>
  <c r="N108" i="5"/>
  <c r="P108" i="5"/>
  <c r="N107" i="5"/>
  <c r="P107" i="5"/>
  <c r="N106" i="5"/>
  <c r="P106" i="5"/>
  <c r="N105" i="5"/>
  <c r="N104" i="5"/>
  <c r="P104" i="5"/>
  <c r="N103" i="5"/>
  <c r="P103" i="5"/>
  <c r="N102" i="5"/>
  <c r="O102" i="5" s="1"/>
  <c r="P102" i="5"/>
  <c r="N101" i="5"/>
  <c r="N100" i="5"/>
  <c r="P100" i="5"/>
  <c r="N99" i="5"/>
  <c r="P99" i="5"/>
  <c r="N98" i="5"/>
  <c r="P98" i="5"/>
  <c r="N97" i="5"/>
  <c r="N96" i="5"/>
  <c r="P96" i="5"/>
  <c r="N95" i="5"/>
  <c r="O95" i="5" s="1"/>
  <c r="N94" i="5"/>
  <c r="P94" i="5"/>
  <c r="N93" i="5"/>
  <c r="N92" i="5"/>
  <c r="P92" i="5"/>
  <c r="N91" i="5"/>
  <c r="P91" i="5"/>
  <c r="N90" i="5"/>
  <c r="P90" i="5"/>
  <c r="N89" i="5"/>
  <c r="N88" i="5"/>
  <c r="P88" i="5"/>
  <c r="N87" i="5"/>
  <c r="O87" i="5" s="1"/>
  <c r="N86" i="5"/>
  <c r="P86" i="5"/>
  <c r="N85" i="5"/>
  <c r="N84" i="5"/>
  <c r="P84" i="5"/>
  <c r="N83" i="5"/>
  <c r="P83" i="5"/>
  <c r="N82" i="5"/>
  <c r="P82" i="5"/>
  <c r="N81" i="5"/>
  <c r="N80" i="5"/>
  <c r="P80" i="5"/>
  <c r="N79" i="5"/>
  <c r="O79" i="5" s="1"/>
  <c r="N78" i="5"/>
  <c r="P78" i="5"/>
  <c r="N77" i="5"/>
  <c r="N76" i="5"/>
  <c r="P76" i="5"/>
  <c r="N75" i="5"/>
  <c r="N74" i="5"/>
  <c r="P74" i="5"/>
  <c r="N73" i="5"/>
  <c r="N72" i="5"/>
  <c r="P72" i="5"/>
  <c r="N71" i="5"/>
  <c r="N70" i="5"/>
  <c r="O70" i="5" s="1"/>
  <c r="P70" i="5"/>
  <c r="N69" i="5"/>
  <c r="N68" i="5"/>
  <c r="N67" i="5"/>
  <c r="N66" i="5"/>
  <c r="N65" i="5"/>
  <c r="N64" i="5"/>
  <c r="N63" i="5"/>
  <c r="N62" i="5"/>
  <c r="N61" i="5"/>
  <c r="N60" i="5"/>
  <c r="N59" i="5"/>
  <c r="N58" i="5"/>
  <c r="N57" i="5"/>
  <c r="N56" i="5"/>
  <c r="N55" i="5"/>
  <c r="N54" i="5"/>
  <c r="N53" i="5"/>
  <c r="N52" i="5"/>
  <c r="N51" i="5"/>
  <c r="N50" i="5"/>
  <c r="N49" i="5"/>
  <c r="N48" i="5"/>
  <c r="N47" i="5"/>
  <c r="N46" i="5"/>
  <c r="N45" i="5"/>
  <c r="N44" i="5"/>
  <c r="N43" i="5"/>
  <c r="N42" i="5"/>
  <c r="N41" i="5"/>
  <c r="N40" i="5"/>
  <c r="N39" i="5"/>
  <c r="N38" i="5"/>
  <c r="N37" i="5"/>
  <c r="N36" i="5"/>
  <c r="N35" i="5"/>
  <c r="N34" i="5"/>
  <c r="N33" i="5"/>
  <c r="N32" i="5"/>
  <c r="N31" i="5"/>
  <c r="N30" i="5"/>
  <c r="N29" i="5"/>
  <c r="N28" i="5"/>
  <c r="N27" i="5"/>
  <c r="N26" i="5"/>
  <c r="N25" i="5"/>
  <c r="N24" i="5"/>
  <c r="N23" i="5"/>
  <c r="N22" i="5"/>
  <c r="N21" i="5"/>
  <c r="N20" i="5"/>
  <c r="N19" i="5"/>
  <c r="N18" i="5"/>
  <c r="N17" i="5"/>
  <c r="N16" i="5"/>
  <c r="O16" i="5" s="1"/>
  <c r="P16" i="5" s="1"/>
  <c r="Q16" i="5" s="1"/>
  <c r="R16" i="5" s="1"/>
  <c r="N15" i="5"/>
  <c r="N14" i="5"/>
  <c r="N13" i="5"/>
  <c r="N12" i="5"/>
  <c r="N11" i="5"/>
  <c r="N10" i="5"/>
  <c r="N9" i="5"/>
  <c r="N8" i="5"/>
  <c r="N7" i="5"/>
  <c r="N6" i="5"/>
  <c r="N5" i="5"/>
  <c r="N4" i="5"/>
  <c r="N3" i="5"/>
  <c r="M3" i="5"/>
  <c r="I121" i="5"/>
  <c r="I120" i="5"/>
  <c r="I119" i="5"/>
  <c r="I118" i="5"/>
  <c r="I117" i="5"/>
  <c r="I116" i="5"/>
  <c r="I115" i="5"/>
  <c r="I114" i="5"/>
  <c r="I113" i="5"/>
  <c r="I112" i="5"/>
  <c r="I111" i="5"/>
  <c r="I110" i="5"/>
  <c r="I109" i="5"/>
  <c r="I108" i="5"/>
  <c r="I107" i="5"/>
  <c r="I106" i="5"/>
  <c r="I105" i="5"/>
  <c r="I104" i="5"/>
  <c r="I103" i="5"/>
  <c r="I102" i="5"/>
  <c r="I101" i="5"/>
  <c r="I100" i="5"/>
  <c r="I99" i="5"/>
  <c r="I98" i="5"/>
  <c r="I97" i="5"/>
  <c r="I96" i="5"/>
  <c r="I95" i="5"/>
  <c r="I94" i="5"/>
  <c r="I93" i="5"/>
  <c r="I92" i="5"/>
  <c r="I91" i="5"/>
  <c r="I90" i="5"/>
  <c r="I89" i="5"/>
  <c r="I88" i="5"/>
  <c r="I87" i="5"/>
  <c r="I86" i="5"/>
  <c r="I85" i="5"/>
  <c r="I84" i="5"/>
  <c r="I83" i="5"/>
  <c r="I82" i="5"/>
  <c r="I81" i="5"/>
  <c r="I80" i="5"/>
  <c r="I79" i="5"/>
  <c r="I78" i="5"/>
  <c r="I77" i="5"/>
  <c r="I76" i="5"/>
  <c r="I75" i="5"/>
  <c r="I74" i="5"/>
  <c r="I73" i="5"/>
  <c r="I72" i="5"/>
  <c r="I71" i="5"/>
  <c r="I70" i="5"/>
  <c r="I69" i="5"/>
  <c r="I68" i="5"/>
  <c r="I67" i="5"/>
  <c r="I66" i="5"/>
  <c r="I65" i="5"/>
  <c r="I64" i="5"/>
  <c r="I63" i="5"/>
  <c r="I62" i="5"/>
  <c r="I61" i="5"/>
  <c r="I60" i="5"/>
  <c r="I59" i="5"/>
  <c r="I58" i="5"/>
  <c r="I57" i="5"/>
  <c r="I56" i="5"/>
  <c r="I55" i="5"/>
  <c r="I54" i="5"/>
  <c r="I53" i="5"/>
  <c r="I52" i="5"/>
  <c r="I51" i="5"/>
  <c r="I50" i="5"/>
  <c r="I49" i="5"/>
  <c r="I48" i="5"/>
  <c r="I47" i="5"/>
  <c r="I46" i="5"/>
  <c r="I45" i="5"/>
  <c r="I44" i="5"/>
  <c r="I43" i="5"/>
  <c r="I42" i="5"/>
  <c r="I41" i="5"/>
  <c r="I40" i="5"/>
  <c r="I39" i="5"/>
  <c r="I38" i="5"/>
  <c r="I37" i="5"/>
  <c r="I36" i="5"/>
  <c r="I35" i="5"/>
  <c r="I34" i="5"/>
  <c r="I33" i="5"/>
  <c r="I32" i="5"/>
  <c r="I31" i="5"/>
  <c r="I30" i="5"/>
  <c r="I29" i="5"/>
  <c r="I28" i="5"/>
  <c r="I27" i="5"/>
  <c r="I26" i="5"/>
  <c r="I25" i="5"/>
  <c r="I24" i="5"/>
  <c r="I23" i="5"/>
  <c r="I22" i="5"/>
  <c r="I21" i="5"/>
  <c r="I20" i="5"/>
  <c r="I19" i="5"/>
  <c r="I18" i="5"/>
  <c r="I17" i="5"/>
  <c r="I16" i="5"/>
  <c r="I15" i="5"/>
  <c r="I14" i="5"/>
  <c r="I13" i="5"/>
  <c r="I12" i="5"/>
  <c r="I11" i="5"/>
  <c r="I10" i="5"/>
  <c r="I9" i="5"/>
  <c r="I8" i="5"/>
  <c r="I7" i="5"/>
  <c r="I6" i="5"/>
  <c r="I5" i="5"/>
  <c r="I4" i="5"/>
  <c r="I3" i="5"/>
  <c r="Q83" i="5" l="1"/>
  <c r="R83" i="5" s="1"/>
  <c r="Q99" i="5"/>
  <c r="R99" i="5" s="1"/>
  <c r="Q120" i="5"/>
  <c r="R120" i="5" s="1"/>
  <c r="Q74" i="5"/>
  <c r="R74" i="5" s="1"/>
  <c r="Q107" i="5"/>
  <c r="R107" i="5" s="1"/>
  <c r="Q111" i="5"/>
  <c r="R111" i="5" s="1"/>
  <c r="Q76" i="5"/>
  <c r="R76" i="5" s="1"/>
  <c r="Q80" i="5"/>
  <c r="R80" i="5" s="1"/>
  <c r="O3" i="5"/>
  <c r="Q3" i="5" s="1"/>
  <c r="R3" i="5" s="1"/>
  <c r="O10" i="5"/>
  <c r="P10" i="5" s="1"/>
  <c r="Q10" i="5" s="1"/>
  <c r="R10" i="5" s="1"/>
  <c r="O30" i="5"/>
  <c r="P30" i="5" s="1"/>
  <c r="Q30" i="5" s="1"/>
  <c r="R30" i="5" s="1"/>
  <c r="O8" i="5"/>
  <c r="P8" i="5" s="1"/>
  <c r="Q8" i="5" s="1"/>
  <c r="R8" i="5" s="1"/>
  <c r="Q84" i="5"/>
  <c r="R84" i="5" s="1"/>
  <c r="Q88" i="5"/>
  <c r="R88" i="5" s="1"/>
  <c r="Q96" i="5"/>
  <c r="R96" i="5" s="1"/>
  <c r="Q104" i="5"/>
  <c r="R104" i="5" s="1"/>
  <c r="Q116" i="5"/>
  <c r="R116" i="5" s="1"/>
  <c r="O27" i="5"/>
  <c r="P27" i="5" s="1"/>
  <c r="Q27" i="5" s="1"/>
  <c r="R27" i="5" s="1"/>
  <c r="O31" i="5"/>
  <c r="P31" i="5" s="1"/>
  <c r="Q31" i="5" s="1"/>
  <c r="R31" i="5" s="1"/>
  <c r="O35" i="5"/>
  <c r="P35" i="5" s="1"/>
  <c r="Q35" i="5" s="1"/>
  <c r="R35" i="5" s="1"/>
  <c r="O39" i="5"/>
  <c r="P39" i="5" s="1"/>
  <c r="Q39" i="5" s="1"/>
  <c r="R39" i="5" s="1"/>
  <c r="O47" i="5"/>
  <c r="P47" i="5" s="1"/>
  <c r="Q47" i="5" s="1"/>
  <c r="R47" i="5" s="1"/>
  <c r="O51" i="5"/>
  <c r="P51" i="5" s="1"/>
  <c r="Q51" i="5" s="1"/>
  <c r="R51" i="5" s="1"/>
  <c r="O55" i="5"/>
  <c r="P55" i="5" s="1"/>
  <c r="Q55" i="5" s="1"/>
  <c r="R55" i="5" s="1"/>
  <c r="O63" i="5"/>
  <c r="P63" i="5" s="1"/>
  <c r="Q63" i="5" s="1"/>
  <c r="R63" i="5" s="1"/>
  <c r="O67" i="5"/>
  <c r="P67" i="5" s="1"/>
  <c r="Q67" i="5" s="1"/>
  <c r="R67" i="5" s="1"/>
  <c r="Q98" i="5"/>
  <c r="R98" i="5" s="1"/>
  <c r="O7" i="5"/>
  <c r="P7" i="5" s="1"/>
  <c r="Q7" i="5" s="1"/>
  <c r="R7" i="5" s="1"/>
  <c r="O22" i="5"/>
  <c r="P22" i="5" s="1"/>
  <c r="Q22" i="5" s="1"/>
  <c r="R22" i="5" s="1"/>
  <c r="O66" i="5"/>
  <c r="P66" i="5" s="1"/>
  <c r="Q66" i="5" s="1"/>
  <c r="R66" i="5" s="1"/>
  <c r="O24" i="5"/>
  <c r="P24" i="5" s="1"/>
  <c r="Q24" i="5" s="1"/>
  <c r="R24" i="5" s="1"/>
  <c r="O99" i="5"/>
  <c r="O103" i="5"/>
  <c r="O71" i="5"/>
  <c r="O12" i="5"/>
  <c r="P12" i="5" s="1"/>
  <c r="Q12" i="5" s="1"/>
  <c r="R12" i="5" s="1"/>
  <c r="O115" i="5"/>
  <c r="O20" i="5"/>
  <c r="P20" i="5" s="1"/>
  <c r="Q20" i="5" s="1"/>
  <c r="R20" i="5" s="1"/>
  <c r="O28" i="5"/>
  <c r="P28" i="5" s="1"/>
  <c r="Q28" i="5" s="1"/>
  <c r="R28" i="5" s="1"/>
  <c r="O32" i="5"/>
  <c r="P32" i="5" s="1"/>
  <c r="Q32" i="5" s="1"/>
  <c r="R32" i="5" s="1"/>
  <c r="O40" i="5"/>
  <c r="P40" i="5" s="1"/>
  <c r="Q40" i="5" s="1"/>
  <c r="R40" i="5" s="1"/>
  <c r="O44" i="5"/>
  <c r="P44" i="5" s="1"/>
  <c r="Q44" i="5" s="1"/>
  <c r="R44" i="5" s="1"/>
  <c r="O56" i="5"/>
  <c r="P56" i="5" s="1"/>
  <c r="Q56" i="5" s="1"/>
  <c r="R56" i="5" s="1"/>
  <c r="O64" i="5"/>
  <c r="P64" i="5" s="1"/>
  <c r="Q64" i="5" s="1"/>
  <c r="R64" i="5" s="1"/>
  <c r="O68" i="5"/>
  <c r="P68" i="5" s="1"/>
  <c r="Q68" i="5" s="1"/>
  <c r="R68" i="5" s="1"/>
  <c r="O78" i="5"/>
  <c r="Q108" i="5"/>
  <c r="R108" i="5" s="1"/>
  <c r="Q119" i="5"/>
  <c r="R119" i="5" s="1"/>
  <c r="Q72" i="5"/>
  <c r="R72" i="5" s="1"/>
  <c r="O94" i="5"/>
  <c r="O11" i="5"/>
  <c r="P11" i="5" s="1"/>
  <c r="Q11" i="5" s="1"/>
  <c r="R11" i="5" s="1"/>
  <c r="O14" i="5"/>
  <c r="P14" i="5" s="1"/>
  <c r="Q14" i="5" s="1"/>
  <c r="R14" i="5" s="1"/>
  <c r="O18" i="5"/>
  <c r="P18" i="5" s="1"/>
  <c r="Q18" i="5" s="1"/>
  <c r="R18" i="5" s="1"/>
  <c r="O106" i="5"/>
  <c r="O23" i="5"/>
  <c r="P23" i="5" s="1"/>
  <c r="Q23" i="5" s="1"/>
  <c r="R23" i="5" s="1"/>
  <c r="O34" i="5"/>
  <c r="P34" i="5" s="1"/>
  <c r="Q34" i="5" s="1"/>
  <c r="R34" i="5" s="1"/>
  <c r="O50" i="5"/>
  <c r="P50" i="5" s="1"/>
  <c r="Q50" i="5" s="1"/>
  <c r="R50" i="5" s="1"/>
  <c r="O54" i="5"/>
  <c r="P54" i="5" s="1"/>
  <c r="Q54" i="5" s="1"/>
  <c r="R54" i="5" s="1"/>
  <c r="O58" i="5"/>
  <c r="P58" i="5" s="1"/>
  <c r="Q58" i="5" s="1"/>
  <c r="R58" i="5" s="1"/>
  <c r="O62" i="5"/>
  <c r="P62" i="5" s="1"/>
  <c r="Q62" i="5" s="1"/>
  <c r="R62" i="5" s="1"/>
  <c r="Q92" i="5"/>
  <c r="R92" i="5" s="1"/>
  <c r="O19" i="5"/>
  <c r="P19" i="5" s="1"/>
  <c r="Q19" i="5" s="1"/>
  <c r="R19" i="5" s="1"/>
  <c r="O42" i="5"/>
  <c r="P42" i="5" s="1"/>
  <c r="Q42" i="5" s="1"/>
  <c r="R42" i="5" s="1"/>
  <c r="O60" i="5"/>
  <c r="P60" i="5" s="1"/>
  <c r="Q60" i="5" s="1"/>
  <c r="R60" i="5" s="1"/>
  <c r="P79" i="5"/>
  <c r="Q79" i="5" s="1"/>
  <c r="R79" i="5" s="1"/>
  <c r="O98" i="5"/>
  <c r="O110" i="5"/>
  <c r="O119" i="5"/>
  <c r="Q115" i="5"/>
  <c r="R115" i="5" s="1"/>
  <c r="O36" i="5"/>
  <c r="P36" i="5" s="1"/>
  <c r="Q36" i="5" s="1"/>
  <c r="R36" i="5" s="1"/>
  <c r="O43" i="5"/>
  <c r="P43" i="5" s="1"/>
  <c r="Q43" i="5" s="1"/>
  <c r="R43" i="5" s="1"/>
  <c r="O46" i="5"/>
  <c r="P46" i="5" s="1"/>
  <c r="Q46" i="5" s="1"/>
  <c r="R46" i="5" s="1"/>
  <c r="O83" i="5"/>
  <c r="O86" i="5"/>
  <c r="O107" i="5"/>
  <c r="O38" i="5"/>
  <c r="P38" i="5" s="1"/>
  <c r="Q38" i="5" s="1"/>
  <c r="R38" i="5" s="1"/>
  <c r="O4" i="5"/>
  <c r="P4" i="5" s="1"/>
  <c r="Q4" i="5" s="1"/>
  <c r="R4" i="5" s="1"/>
  <c r="O74" i="5"/>
  <c r="P95" i="5"/>
  <c r="Q95" i="5" s="1"/>
  <c r="R95" i="5" s="1"/>
  <c r="O82" i="5"/>
  <c r="O26" i="5"/>
  <c r="P26" i="5" s="1"/>
  <c r="Q26" i="5" s="1"/>
  <c r="R26" i="5" s="1"/>
  <c r="P71" i="5"/>
  <c r="Q71" i="5" s="1"/>
  <c r="R71" i="5" s="1"/>
  <c r="O90" i="5"/>
  <c r="O111" i="5"/>
  <c r="O114" i="5"/>
  <c r="Q106" i="5"/>
  <c r="R106" i="5" s="1"/>
  <c r="O121" i="5"/>
  <c r="O6" i="5"/>
  <c r="P6" i="5" s="1"/>
  <c r="Q6" i="5" s="1"/>
  <c r="R6" i="5" s="1"/>
  <c r="Q91" i="5"/>
  <c r="R91" i="5" s="1"/>
  <c r="Q103" i="5"/>
  <c r="R103" i="5" s="1"/>
  <c r="O15" i="5"/>
  <c r="Q15" i="5" s="1"/>
  <c r="R15" i="5" s="1"/>
  <c r="O48" i="5"/>
  <c r="P48" i="5" s="1"/>
  <c r="Q48" i="5" s="1"/>
  <c r="R48" i="5" s="1"/>
  <c r="O52" i="5"/>
  <c r="P52" i="5" s="1"/>
  <c r="Q52" i="5" s="1"/>
  <c r="R52" i="5" s="1"/>
  <c r="O59" i="5"/>
  <c r="P59" i="5" s="1"/>
  <c r="Q59" i="5" s="1"/>
  <c r="R59" i="5" s="1"/>
  <c r="P87" i="5"/>
  <c r="Q87" i="5" s="1"/>
  <c r="R87" i="5" s="1"/>
  <c r="O91" i="5"/>
  <c r="Q100" i="5"/>
  <c r="R100" i="5" s="1"/>
  <c r="Q112" i="5"/>
  <c r="R112" i="5" s="1"/>
  <c r="Q78" i="5"/>
  <c r="R78" i="5" s="1"/>
  <c r="Q70" i="5"/>
  <c r="R70" i="5" s="1"/>
  <c r="Q102" i="5"/>
  <c r="R102" i="5" s="1"/>
  <c r="Q90" i="5"/>
  <c r="R90" i="5" s="1"/>
  <c r="O17" i="5"/>
  <c r="Q17" i="5" s="1"/>
  <c r="R17" i="5" s="1"/>
  <c r="Q82" i="5"/>
  <c r="R82" i="5" s="1"/>
  <c r="Q114" i="5"/>
  <c r="R114" i="5" s="1"/>
  <c r="O21" i="5"/>
  <c r="P21" i="5" s="1"/>
  <c r="Q21" i="5" s="1"/>
  <c r="R21" i="5" s="1"/>
  <c r="O5" i="5"/>
  <c r="Q5" i="5" s="1"/>
  <c r="R5" i="5" s="1"/>
  <c r="Q94" i="5"/>
  <c r="R94" i="5" s="1"/>
  <c r="O9" i="5"/>
  <c r="P9" i="5" s="1"/>
  <c r="Q9" i="5" s="1"/>
  <c r="R9" i="5" s="1"/>
  <c r="O25" i="5"/>
  <c r="P25" i="5" s="1"/>
  <c r="Q25" i="5" s="1"/>
  <c r="R25" i="5" s="1"/>
  <c r="Q110" i="5"/>
  <c r="R110" i="5" s="1"/>
  <c r="O13" i="5"/>
  <c r="P13" i="5" s="1"/>
  <c r="Q13" i="5" s="1"/>
  <c r="R13" i="5" s="1"/>
  <c r="Q86" i="5"/>
  <c r="R86" i="5" s="1"/>
  <c r="Q118" i="5"/>
  <c r="R118" i="5" s="1"/>
  <c r="O29" i="5"/>
  <c r="P29" i="5" s="1"/>
  <c r="Q29" i="5" s="1"/>
  <c r="R29" i="5" s="1"/>
  <c r="O33" i="5"/>
  <c r="P33" i="5" s="1"/>
  <c r="Q33" i="5" s="1"/>
  <c r="R33" i="5" s="1"/>
  <c r="O37" i="5"/>
  <c r="P37" i="5" s="1"/>
  <c r="Q37" i="5" s="1"/>
  <c r="R37" i="5" s="1"/>
  <c r="O41" i="5"/>
  <c r="P41" i="5" s="1"/>
  <c r="Q41" i="5" s="1"/>
  <c r="R41" i="5" s="1"/>
  <c r="O45" i="5"/>
  <c r="P45" i="5" s="1"/>
  <c r="Q45" i="5" s="1"/>
  <c r="R45" i="5" s="1"/>
  <c r="O49" i="5"/>
  <c r="P49" i="5" s="1"/>
  <c r="Q49" i="5" s="1"/>
  <c r="R49" i="5" s="1"/>
  <c r="O53" i="5"/>
  <c r="P53" i="5" s="1"/>
  <c r="Q53" i="5" s="1"/>
  <c r="R53" i="5" s="1"/>
  <c r="O57" i="5"/>
  <c r="P57" i="5" s="1"/>
  <c r="Q57" i="5" s="1"/>
  <c r="R57" i="5" s="1"/>
  <c r="O61" i="5"/>
  <c r="P61" i="5" s="1"/>
  <c r="Q61" i="5" s="1"/>
  <c r="R61" i="5" s="1"/>
  <c r="O65" i="5"/>
  <c r="P65" i="5" s="1"/>
  <c r="Q65" i="5" s="1"/>
  <c r="R65" i="5" s="1"/>
  <c r="O69" i="5"/>
  <c r="P69" i="5" s="1"/>
  <c r="Q69" i="5" s="1"/>
  <c r="R69" i="5" s="1"/>
  <c r="O73" i="5"/>
  <c r="O77" i="5"/>
  <c r="O81" i="5"/>
  <c r="O85" i="5"/>
  <c r="O89" i="5"/>
  <c r="O93" i="5"/>
  <c r="O97" i="5"/>
  <c r="O101" i="5"/>
  <c r="O105" i="5"/>
  <c r="O109" i="5"/>
  <c r="O113" i="5"/>
  <c r="O117" i="5"/>
  <c r="P73" i="5"/>
  <c r="Q73" i="5" s="1"/>
  <c r="R73" i="5" s="1"/>
  <c r="P77" i="5"/>
  <c r="Q77" i="5" s="1"/>
  <c r="R77" i="5" s="1"/>
  <c r="P81" i="5"/>
  <c r="Q81" i="5" s="1"/>
  <c r="R81" i="5" s="1"/>
  <c r="P85" i="5"/>
  <c r="Q85" i="5" s="1"/>
  <c r="R85" i="5" s="1"/>
  <c r="P89" i="5"/>
  <c r="Q89" i="5" s="1"/>
  <c r="R89" i="5" s="1"/>
  <c r="P93" i="5"/>
  <c r="Q93" i="5" s="1"/>
  <c r="R93" i="5" s="1"/>
  <c r="P97" i="5"/>
  <c r="Q97" i="5" s="1"/>
  <c r="R97" i="5" s="1"/>
  <c r="P101" i="5"/>
  <c r="Q101" i="5" s="1"/>
  <c r="R101" i="5" s="1"/>
  <c r="P105" i="5"/>
  <c r="Q105" i="5" s="1"/>
  <c r="R105" i="5" s="1"/>
  <c r="P109" i="5"/>
  <c r="Q109" i="5" s="1"/>
  <c r="R109" i="5" s="1"/>
  <c r="P113" i="5"/>
  <c r="Q113" i="5" s="1"/>
  <c r="R113" i="5" s="1"/>
  <c r="P117" i="5"/>
  <c r="Q117" i="5" s="1"/>
  <c r="R117" i="5" s="1"/>
  <c r="P121" i="5"/>
  <c r="Q121" i="5" s="1"/>
  <c r="R121" i="5" s="1"/>
  <c r="O72" i="5"/>
  <c r="O76" i="5"/>
  <c r="O80" i="5"/>
  <c r="O84" i="5"/>
  <c r="O88" i="5"/>
  <c r="O92" i="5"/>
  <c r="O96" i="5"/>
  <c r="O100" i="5"/>
  <c r="O104" i="5"/>
  <c r="O108" i="5"/>
  <c r="O112" i="5"/>
  <c r="O116" i="5"/>
  <c r="O120" i="5"/>
  <c r="P10" i="1" l="1"/>
  <c r="P9" i="1"/>
  <c r="P7" i="1"/>
  <c r="P6" i="1"/>
  <c r="P5" i="1"/>
  <c r="P4" i="1"/>
  <c r="P3" i="1"/>
  <c r="M4" i="1" l="1"/>
  <c r="M5" i="1"/>
  <c r="M6" i="1"/>
  <c r="M7" i="1"/>
  <c r="M8" i="1"/>
  <c r="M9" i="1"/>
  <c r="M10" i="1"/>
  <c r="G11" i="1"/>
  <c r="H11" i="1"/>
  <c r="F11" i="1"/>
  <c r="C11" i="1"/>
  <c r="M41" i="8"/>
  <c r="P4" i="8"/>
  <c r="P5" i="8"/>
  <c r="P6" i="8"/>
  <c r="P7" i="8"/>
  <c r="P8" i="8"/>
  <c r="P9" i="8"/>
  <c r="P10" i="8"/>
  <c r="P11" i="8"/>
  <c r="P12" i="8"/>
  <c r="P13" i="8"/>
  <c r="P14" i="8"/>
  <c r="P15" i="8"/>
  <c r="P16" i="8"/>
  <c r="P17" i="8"/>
  <c r="P18" i="8"/>
  <c r="P19" i="8"/>
  <c r="P20" i="8"/>
  <c r="P21" i="8"/>
  <c r="P22" i="8"/>
  <c r="P23" i="8"/>
  <c r="P24" i="8"/>
  <c r="P25" i="8"/>
  <c r="P26" i="8"/>
  <c r="P27" i="8"/>
  <c r="P28" i="8"/>
  <c r="P29" i="8"/>
  <c r="M37" i="8"/>
  <c r="N37" i="8"/>
  <c r="O37" i="8"/>
  <c r="P37" i="8"/>
  <c r="Q37" i="8"/>
  <c r="R37" i="8"/>
  <c r="F37" i="8"/>
  <c r="G37" i="8"/>
  <c r="H37" i="8"/>
  <c r="I37" i="8"/>
  <c r="C37" i="8"/>
  <c r="R36" i="8"/>
  <c r="Q36" i="8"/>
  <c r="P36" i="8"/>
  <c r="O36" i="8"/>
  <c r="N36" i="8"/>
  <c r="M36" i="8"/>
  <c r="M31" i="8"/>
  <c r="M4" i="8"/>
  <c r="M5" i="8"/>
  <c r="M6" i="8"/>
  <c r="M7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H30" i="8"/>
  <c r="I30" i="8"/>
  <c r="G30" i="8"/>
  <c r="F30" i="8"/>
  <c r="C30" i="8"/>
  <c r="H122" i="5"/>
  <c r="F75" i="5"/>
  <c r="C75" i="5"/>
  <c r="P75" i="5" l="1"/>
  <c r="Q75" i="5" s="1"/>
  <c r="R75" i="5" s="1"/>
  <c r="O75" i="5"/>
  <c r="N29" i="8"/>
  <c r="N28" i="8"/>
  <c r="Q28" i="8"/>
  <c r="R28" i="8" s="1"/>
  <c r="N27" i="8"/>
  <c r="N26" i="8"/>
  <c r="N25" i="8"/>
  <c r="N24" i="8"/>
  <c r="Q24" i="8"/>
  <c r="R24" i="8" s="1"/>
  <c r="N23" i="8"/>
  <c r="N22" i="8"/>
  <c r="N21" i="8"/>
  <c r="N20" i="8"/>
  <c r="N19" i="8"/>
  <c r="N18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6" i="8"/>
  <c r="N8" i="1"/>
  <c r="O8" i="1" s="1"/>
  <c r="N9" i="1"/>
  <c r="N10" i="1"/>
  <c r="N7" i="1"/>
  <c r="I10" i="1"/>
  <c r="I9" i="1"/>
  <c r="I8" i="1"/>
  <c r="I7" i="1"/>
  <c r="N17" i="8"/>
  <c r="Q8" i="1" l="1"/>
  <c r="R8" i="1" s="1"/>
  <c r="O9" i="1"/>
  <c r="O10" i="1"/>
  <c r="O19" i="8"/>
  <c r="O28" i="8"/>
  <c r="O20" i="8"/>
  <c r="O23" i="8"/>
  <c r="O27" i="8"/>
  <c r="Q27" i="8"/>
  <c r="R27" i="8" s="1"/>
  <c r="O24" i="8"/>
  <c r="Q23" i="8"/>
  <c r="R23" i="8" s="1"/>
  <c r="Q20" i="8"/>
  <c r="R20" i="8" s="1"/>
  <c r="Q19" i="8"/>
  <c r="R19" i="8" s="1"/>
  <c r="Q22" i="8"/>
  <c r="R22" i="8" s="1"/>
  <c r="Q26" i="8"/>
  <c r="R26" i="8" s="1"/>
  <c r="O26" i="8"/>
  <c r="O21" i="8"/>
  <c r="O25" i="8"/>
  <c r="O29" i="8"/>
  <c r="O18" i="8"/>
  <c r="O22" i="8"/>
  <c r="Q18" i="8"/>
  <c r="R18" i="8" s="1"/>
  <c r="Q21" i="8"/>
  <c r="R21" i="8" s="1"/>
  <c r="Q25" i="8"/>
  <c r="R25" i="8" s="1"/>
  <c r="Q29" i="8"/>
  <c r="R29" i="8" s="1"/>
  <c r="O7" i="1"/>
  <c r="Q17" i="8"/>
  <c r="R17" i="8" s="1"/>
  <c r="O17" i="8"/>
  <c r="Q10" i="1" l="1"/>
  <c r="R10" i="1" s="1"/>
  <c r="Q7" i="1"/>
  <c r="R7" i="1" s="1"/>
  <c r="Q9" i="1"/>
  <c r="R9" i="1" s="1"/>
  <c r="N16" i="8"/>
  <c r="I15" i="8"/>
  <c r="N15" i="8"/>
  <c r="O15" i="8" l="1"/>
  <c r="Q16" i="8"/>
  <c r="R16" i="8" s="1"/>
  <c r="O16" i="8"/>
  <c r="Q15" i="8"/>
  <c r="R15" i="8" s="1"/>
  <c r="N14" i="8"/>
  <c r="I14" i="8"/>
  <c r="N13" i="8"/>
  <c r="I13" i="8"/>
  <c r="N12" i="8"/>
  <c r="I12" i="8"/>
  <c r="N11" i="8"/>
  <c r="I11" i="8"/>
  <c r="N10" i="8"/>
  <c r="I10" i="8"/>
  <c r="N9" i="8"/>
  <c r="I9" i="8"/>
  <c r="N8" i="8"/>
  <c r="I8" i="8"/>
  <c r="C41" i="8"/>
  <c r="N7" i="8"/>
  <c r="I7" i="8"/>
  <c r="N6" i="8"/>
  <c r="I6" i="8"/>
  <c r="N5" i="8"/>
  <c r="O5" i="8"/>
  <c r="Q5" i="8" s="1"/>
  <c r="R5" i="8" s="1"/>
  <c r="I5" i="8"/>
  <c r="N4" i="8"/>
  <c r="I4" i="8"/>
  <c r="N3" i="8"/>
  <c r="N30" i="8" s="1"/>
  <c r="M3" i="8"/>
  <c r="I3" i="8"/>
  <c r="M30" i="8" l="1"/>
  <c r="O3" i="8"/>
  <c r="O7" i="8"/>
  <c r="Q7" i="8" s="1"/>
  <c r="R7" i="8" s="1"/>
  <c r="Q13" i="8"/>
  <c r="R13" i="8" s="1"/>
  <c r="O10" i="8"/>
  <c r="Q9" i="8"/>
  <c r="R9" i="8" s="1"/>
  <c r="Q8" i="8"/>
  <c r="Q14" i="8"/>
  <c r="R14" i="8" s="1"/>
  <c r="O6" i="8"/>
  <c r="Q6" i="8" s="1"/>
  <c r="R6" i="8" s="1"/>
  <c r="O4" i="8"/>
  <c r="Q4" i="8" s="1"/>
  <c r="R4" i="8" s="1"/>
  <c r="O14" i="8"/>
  <c r="O9" i="8"/>
  <c r="O13" i="8"/>
  <c r="O12" i="8"/>
  <c r="O11" i="8"/>
  <c r="Q12" i="8"/>
  <c r="R12" i="8" s="1"/>
  <c r="Q11" i="8"/>
  <c r="R11" i="8" s="1"/>
  <c r="Q10" i="8"/>
  <c r="R10" i="8" s="1"/>
  <c r="O8" i="8"/>
  <c r="P3" i="8"/>
  <c r="I5" i="1"/>
  <c r="I6" i="1"/>
  <c r="I122" i="5" l="1"/>
  <c r="P30" i="8"/>
  <c r="O30" i="8"/>
  <c r="M39" i="8"/>
  <c r="Q3" i="8"/>
  <c r="Q30" i="8" s="1"/>
  <c r="R8" i="8"/>
  <c r="I172" i="5"/>
  <c r="F172" i="5"/>
  <c r="C172" i="5"/>
  <c r="J171" i="5"/>
  <c r="J172" i="5" s="1"/>
  <c r="F180" i="5" l="1"/>
  <c r="G158" i="5"/>
  <c r="R3" i="8"/>
  <c r="R30" i="8" s="1"/>
  <c r="F179" i="5"/>
  <c r="N3" i="1"/>
  <c r="M3" i="1"/>
  <c r="C69" i="5"/>
  <c r="C68" i="5"/>
  <c r="C122" i="5" s="1"/>
  <c r="F56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N6" i="1"/>
  <c r="N5" i="1"/>
  <c r="I4" i="1"/>
  <c r="I3" i="1"/>
  <c r="F122" i="5" l="1"/>
  <c r="M122" i="5"/>
  <c r="N122" i="5"/>
  <c r="O3" i="1"/>
  <c r="M11" i="1"/>
  <c r="M12" i="1" s="1"/>
  <c r="I11" i="1"/>
  <c r="N4" i="1"/>
  <c r="N11" i="1" s="1"/>
  <c r="M157" i="5"/>
  <c r="O6" i="1"/>
  <c r="O5" i="1"/>
  <c r="Q5" i="1" l="1"/>
  <c r="R5" i="1" s="1"/>
  <c r="Q6" i="1"/>
  <c r="R6" i="1" s="1"/>
  <c r="O122" i="5"/>
  <c r="N12" i="1"/>
  <c r="O4" i="1"/>
  <c r="C38" i="6"/>
  <c r="C34" i="6"/>
  <c r="C30" i="6"/>
  <c r="N34" i="6"/>
  <c r="G34" i="6"/>
  <c r="F34" i="6"/>
  <c r="H34" i="6" s="1"/>
  <c r="I34" i="6" s="1"/>
  <c r="D34" i="6"/>
  <c r="J34" i="6" s="1"/>
  <c r="N33" i="6"/>
  <c r="J33" i="6"/>
  <c r="I33" i="6"/>
  <c r="K33" i="6" s="1"/>
  <c r="H33" i="6"/>
  <c r="D33" i="6"/>
  <c r="N32" i="6"/>
  <c r="J32" i="6"/>
  <c r="H32" i="6"/>
  <c r="I32" i="6" s="1"/>
  <c r="K32" i="6" s="1"/>
  <c r="O32" i="6" s="1"/>
  <c r="D32" i="6"/>
  <c r="N31" i="6"/>
  <c r="H31" i="6"/>
  <c r="I31" i="6" s="1"/>
  <c r="K31" i="6" s="1"/>
  <c r="D31" i="6"/>
  <c r="J31" i="6" s="1"/>
  <c r="N30" i="6"/>
  <c r="H30" i="6"/>
  <c r="D30" i="6"/>
  <c r="N29" i="6"/>
  <c r="I29" i="6"/>
  <c r="K29" i="6" s="1"/>
  <c r="O29" i="6" s="1"/>
  <c r="H29" i="6"/>
  <c r="D29" i="6"/>
  <c r="G19" i="6"/>
  <c r="F19" i="6"/>
  <c r="C19" i="6"/>
  <c r="B19" i="6"/>
  <c r="C15" i="6"/>
  <c r="I175" i="5"/>
  <c r="F175" i="5"/>
  <c r="C175" i="5"/>
  <c r="G32" i="4"/>
  <c r="F23" i="4"/>
  <c r="F32" i="4" s="1"/>
  <c r="C23" i="4"/>
  <c r="I23" i="4"/>
  <c r="I19" i="2"/>
  <c r="F19" i="2"/>
  <c r="F29" i="2" s="1"/>
  <c r="C19" i="2"/>
  <c r="J19" i="2"/>
  <c r="P122" i="5" l="1"/>
  <c r="P159" i="5" s="1"/>
  <c r="P160" i="5" s="1"/>
  <c r="O11" i="1"/>
  <c r="F29" i="4"/>
  <c r="F26" i="2"/>
  <c r="I30" i="6"/>
  <c r="K30" i="6" s="1"/>
  <c r="O31" i="6"/>
  <c r="K34" i="6"/>
  <c r="O34" i="6" s="1"/>
  <c r="P34" i="6" s="1"/>
  <c r="O33" i="6"/>
  <c r="J175" i="5"/>
  <c r="J23" i="4"/>
  <c r="N35" i="6"/>
  <c r="P33" i="6"/>
  <c r="P32" i="6"/>
  <c r="P31" i="6"/>
  <c r="N17" i="6"/>
  <c r="N19" i="6"/>
  <c r="N15" i="6"/>
  <c r="N16" i="6"/>
  <c r="N18" i="6"/>
  <c r="N14" i="6"/>
  <c r="H19" i="6"/>
  <c r="I19" i="6" s="1"/>
  <c r="H18" i="6"/>
  <c r="I18" i="6" s="1"/>
  <c r="H17" i="6"/>
  <c r="I17" i="6" s="1"/>
  <c r="H16" i="6"/>
  <c r="I16" i="6" s="1"/>
  <c r="H15" i="6"/>
  <c r="I15" i="6" s="1"/>
  <c r="H14" i="6"/>
  <c r="I14" i="6" s="1"/>
  <c r="K14" i="6" s="1"/>
  <c r="D19" i="6"/>
  <c r="J19" i="6" s="1"/>
  <c r="D18" i="6"/>
  <c r="J18" i="6" s="1"/>
  <c r="D17" i="6"/>
  <c r="J17" i="6" s="1"/>
  <c r="D16" i="6"/>
  <c r="J16" i="6" s="1"/>
  <c r="D15" i="6"/>
  <c r="D14" i="6"/>
  <c r="C8" i="6"/>
  <c r="D8" i="6"/>
  <c r="Q4" i="1" l="1"/>
  <c r="R4" i="1" s="1"/>
  <c r="P11" i="1"/>
  <c r="O30" i="6"/>
  <c r="P30" i="6" s="1"/>
  <c r="K16" i="6"/>
  <c r="O16" i="6" s="1"/>
  <c r="K15" i="6"/>
  <c r="O15" i="6" s="1"/>
  <c r="O14" i="6"/>
  <c r="K19" i="6"/>
  <c r="O19" i="6" s="1"/>
  <c r="K18" i="6"/>
  <c r="O18" i="6" s="1"/>
  <c r="K17" i="6"/>
  <c r="O17" i="6" s="1"/>
  <c r="B36" i="6"/>
  <c r="B38" i="6" s="1"/>
  <c r="H32" i="7"/>
  <c r="H35" i="7" s="1"/>
  <c r="I35" i="7"/>
  <c r="I34" i="7"/>
  <c r="I33" i="7"/>
  <c r="G20" i="7"/>
  <c r="H20" i="7"/>
  <c r="C20" i="7"/>
  <c r="N5" i="2"/>
  <c r="N4" i="2"/>
  <c r="M4" i="2"/>
  <c r="N3" i="2"/>
  <c r="I6" i="2"/>
  <c r="M3" i="2"/>
  <c r="M5" i="2"/>
  <c r="O5" i="2" s="1"/>
  <c r="P5" i="2" s="1"/>
  <c r="J156" i="5"/>
  <c r="F181" i="5"/>
  <c r="E156" i="5"/>
  <c r="G36" i="1"/>
  <c r="O28" i="1"/>
  <c r="M10" i="3"/>
  <c r="D13" i="3"/>
  <c r="E13" i="3"/>
  <c r="F13" i="3"/>
  <c r="G13" i="3"/>
  <c r="H13" i="3"/>
  <c r="J13" i="3"/>
  <c r="K13" i="3"/>
  <c r="L13" i="3"/>
  <c r="C13" i="3"/>
  <c r="N10" i="3"/>
  <c r="I13" i="3"/>
  <c r="G21" i="7" l="1"/>
  <c r="K20" i="6"/>
  <c r="O20" i="6"/>
  <c r="O4" i="2"/>
  <c r="P4" i="2" s="1"/>
  <c r="O3" i="2"/>
  <c r="P3" i="2" s="1"/>
  <c r="Q3" i="2" s="1"/>
  <c r="R3" i="2" s="1"/>
  <c r="M6" i="2"/>
  <c r="Q5" i="2"/>
  <c r="R5" i="2" s="1"/>
  <c r="N6" i="2"/>
  <c r="D36" i="6"/>
  <c r="F20" i="7"/>
  <c r="J32" i="7" s="1"/>
  <c r="N20" i="7"/>
  <c r="M20" i="7"/>
  <c r="M21" i="7" s="1"/>
  <c r="F36" i="1"/>
  <c r="P10" i="3"/>
  <c r="P13" i="3" s="1"/>
  <c r="N13" i="3"/>
  <c r="M13" i="3"/>
  <c r="F24" i="3" s="1"/>
  <c r="O10" i="3"/>
  <c r="O13" i="3" s="1"/>
  <c r="P6" i="2" l="1"/>
  <c r="Q4" i="2"/>
  <c r="R4" i="2" s="1"/>
  <c r="O6" i="2"/>
  <c r="R6" i="2"/>
  <c r="Q6" i="2"/>
  <c r="I20" i="7"/>
  <c r="O20" i="7"/>
  <c r="P20" i="7"/>
  <c r="Q10" i="3"/>
  <c r="Q13" i="3" s="1"/>
  <c r="N3" i="4"/>
  <c r="N4" i="4" s="1"/>
  <c r="M3" i="4"/>
  <c r="M4" i="4" s="1"/>
  <c r="N4" i="3"/>
  <c r="M4" i="3"/>
  <c r="N3" i="3"/>
  <c r="M3" i="3"/>
  <c r="Q3" i="1" l="1"/>
  <c r="Q11" i="1" s="1"/>
  <c r="O3" i="3"/>
  <c r="Q20" i="7"/>
  <c r="R20" i="7"/>
  <c r="R10" i="3"/>
  <c r="R13" i="3" s="1"/>
  <c r="N5" i="3"/>
  <c r="M5" i="3"/>
  <c r="Q122" i="5"/>
  <c r="O3" i="4"/>
  <c r="O4" i="3"/>
  <c r="P4" i="3" s="1"/>
  <c r="H6" i="2"/>
  <c r="B10" i="6"/>
  <c r="E7" i="6"/>
  <c r="E6" i="6"/>
  <c r="E5" i="6"/>
  <c r="E4" i="6"/>
  <c r="E3" i="6"/>
  <c r="R122" i="5" l="1"/>
  <c r="E8" i="6"/>
  <c r="O4" i="4"/>
  <c r="P3" i="4"/>
  <c r="P3" i="3"/>
  <c r="Q3" i="3" s="1"/>
  <c r="R3" i="3" s="1"/>
  <c r="P5" i="3"/>
  <c r="Q4" i="3"/>
  <c r="R4" i="3" s="1"/>
  <c r="O5" i="3"/>
  <c r="G4" i="4"/>
  <c r="F4" i="4"/>
  <c r="H4" i="4"/>
  <c r="I4" i="4"/>
  <c r="C4" i="4"/>
  <c r="H5" i="3"/>
  <c r="G22" i="3" s="1"/>
  <c r="G5" i="3"/>
  <c r="F22" i="3" s="1"/>
  <c r="F5" i="3"/>
  <c r="G6" i="2"/>
  <c r="F25" i="2" s="1"/>
  <c r="F6" i="2"/>
  <c r="H29" i="2" s="1"/>
  <c r="C6" i="2"/>
  <c r="F30" i="1"/>
  <c r="F34" i="1"/>
  <c r="G34" i="1"/>
  <c r="C30" i="1"/>
  <c r="M123" i="5" l="1"/>
  <c r="G39" i="1"/>
  <c r="G30" i="4"/>
  <c r="F6" i="6" s="1"/>
  <c r="H32" i="4"/>
  <c r="Q3" i="4"/>
  <c r="P4" i="4"/>
  <c r="R5" i="3"/>
  <c r="F35" i="1"/>
  <c r="F37" i="1" s="1"/>
  <c r="F39" i="1"/>
  <c r="F27" i="2"/>
  <c r="F30" i="2" s="1"/>
  <c r="F32" i="2" s="1"/>
  <c r="N123" i="5"/>
  <c r="I5" i="3"/>
  <c r="Q5" i="3"/>
  <c r="F30" i="4"/>
  <c r="F184" i="5"/>
  <c r="C5" i="3"/>
  <c r="G27" i="2"/>
  <c r="F4" i="6" s="1"/>
  <c r="G30" i="1"/>
  <c r="G35" i="1" s="1"/>
  <c r="G37" i="1" s="1"/>
  <c r="H39" i="1" l="1"/>
  <c r="Q4" i="4"/>
  <c r="R3" i="4"/>
  <c r="R4" i="4" s="1"/>
  <c r="F33" i="4"/>
  <c r="F35" i="4" s="1"/>
  <c r="F3" i="6"/>
  <c r="F40" i="1"/>
  <c r="F42" i="1" s="1"/>
  <c r="F182" i="5"/>
  <c r="F185" i="5" s="1"/>
  <c r="H184" i="5"/>
  <c r="H27" i="3"/>
  <c r="F25" i="3"/>
  <c r="G25" i="3"/>
  <c r="F5" i="6" s="1"/>
  <c r="H30" i="1"/>
  <c r="G182" i="5" l="1"/>
  <c r="R3" i="1"/>
  <c r="R11" i="1" s="1"/>
  <c r="F187" i="5"/>
  <c r="F28" i="3"/>
  <c r="F30" i="3" s="1"/>
  <c r="F7" i="6" l="1"/>
  <c r="F8" i="6" s="1"/>
  <c r="B8" i="6"/>
</calcChain>
</file>

<file path=xl/sharedStrings.xml><?xml version="1.0" encoding="utf-8"?>
<sst xmlns="http://schemas.openxmlformats.org/spreadsheetml/2006/main" count="928" uniqueCount="279">
  <si>
    <t>SABİT KIYMET</t>
  </si>
  <si>
    <t>HESAP KODU</t>
  </si>
  <si>
    <t>HESAP ADI</t>
  </si>
  <si>
    <t>FATURA DEĞERİ</t>
  </si>
  <si>
    <t>GİRİŞ TARİHİ</t>
  </si>
  <si>
    <t>ÜRETİCİ İSMİ</t>
  </si>
  <si>
    <t xml:space="preserve"> BİLANÇO DEĞERİ</t>
  </si>
  <si>
    <t xml:space="preserve">BİRİKMİŞ AMORTİSMAN </t>
  </si>
  <si>
    <t>NET DEĞER</t>
  </si>
  <si>
    <t>AMOR. YÖNTEMİ</t>
  </si>
  <si>
    <t>AMOR.ORANI</t>
  </si>
  <si>
    <t>gider yz.amrt</t>
  </si>
  <si>
    <t>Birikmiş Amortisman</t>
  </si>
  <si>
    <t>Net Değer</t>
  </si>
  <si>
    <t>KATSAYI</t>
  </si>
  <si>
    <t>DEĞERLEME 
SONRASI TUTAR</t>
  </si>
  <si>
    <t>AMORTİSMAN DEĞERLEME SONRASI TUTAR</t>
  </si>
  <si>
    <t>AZ.BAKİYE</t>
  </si>
  <si>
    <t>DEĞERLEME SONRASI NET TUTAR</t>
  </si>
  <si>
    <t>2024 yılı  Amorti. Hesapl. ve Devreden Değer</t>
  </si>
  <si>
    <t>CİNSİ</t>
  </si>
  <si>
    <t>NORMAL</t>
  </si>
  <si>
    <t>TOPLAM</t>
  </si>
  <si>
    <t>DEĞERLENMİŞ TUTAR</t>
  </si>
  <si>
    <t>DEĞERLENMEMİŞ TUTAR</t>
  </si>
  <si>
    <t>AMORTİSMAN</t>
  </si>
  <si>
    <t>TUTAR</t>
  </si>
  <si>
    <t>BİLANÇO GİRİŞ DEĞERİ</t>
  </si>
  <si>
    <t>FARK</t>
  </si>
  <si>
    <t>2023 DÜZELTME</t>
  </si>
  <si>
    <t>DEĞERLEME /2023</t>
  </si>
  <si>
    <t>252 -BİNALAR SABİT KIYMET/AMORTİSMAN TABLOSU</t>
  </si>
  <si>
    <t>AZ. BKY</t>
  </si>
  <si>
    <t>SÜRESİ DOLANLAR</t>
  </si>
  <si>
    <t>AZ. BAK.</t>
  </si>
  <si>
    <t>AVNİ BALIK</t>
  </si>
  <si>
    <t>255 -DEMİRBAŞLAR SABİT KIYMET/AMORTİSMAN TABLOSU</t>
  </si>
  <si>
    <t>liste amortisman</t>
  </si>
  <si>
    <t xml:space="preserve">bilanço </t>
  </si>
  <si>
    <t>düzeltmeden gelen</t>
  </si>
  <si>
    <t>DEĞERLEMESİ YAPILMAYANLAR</t>
  </si>
  <si>
    <t>2024 GİRİŞLER</t>
  </si>
  <si>
    <t>2024 GİRİŞ</t>
  </si>
  <si>
    <t>2024 YILI</t>
  </si>
  <si>
    <t>BİLANÇO</t>
  </si>
  <si>
    <t>LİSTE</t>
  </si>
  <si>
    <t>SABİT KIYMET KARŞILAŞTIRMA</t>
  </si>
  <si>
    <t>ENF. DÜZLT</t>
  </si>
  <si>
    <t>2024 DÜZELTME</t>
  </si>
  <si>
    <t>DÜZELT.TUTAR</t>
  </si>
  <si>
    <t>DEĞ.TABİ OLM.</t>
  </si>
  <si>
    <t>G.SEN.DZLT.</t>
  </si>
  <si>
    <t>KAYIT</t>
  </si>
  <si>
    <t>2024 YILI GİRİŞLERİ</t>
  </si>
  <si>
    <t>DÜZELTM.</t>
  </si>
  <si>
    <t>30.06.2024 KAYIT</t>
  </si>
  <si>
    <t>GİDER YAZILAC.</t>
  </si>
  <si>
    <t>2024 AMORT</t>
  </si>
  <si>
    <t>6 AYLIK AMOR</t>
  </si>
  <si>
    <t>31.03 KAYDI</t>
  </si>
  <si>
    <t>254 -TAŞITLAR/AMORTİSMAN TABLOSU</t>
  </si>
  <si>
    <t>AVİZE</t>
  </si>
  <si>
    <t>ERSİN KÜÇÜK</t>
  </si>
  <si>
    <t>LEYLANDİ</t>
  </si>
  <si>
    <t>YAŞAR EMRE SÖNMEZ</t>
  </si>
  <si>
    <t>SAKSILI ZEYTİN</t>
  </si>
  <si>
    <t>ÇİMLENDİRME İŞ BEDELİ</t>
  </si>
  <si>
    <t>SAFİR PEYZAJ</t>
  </si>
  <si>
    <t>CUPRESSUS MACROCARPA GOLDGREST BİTKİ</t>
  </si>
  <si>
    <t>ASUMAN DURMAZ</t>
  </si>
  <si>
    <t>KAMERA+YANGIN ALG.</t>
  </si>
  <si>
    <t>EGATECH OTOMATİK KAPI</t>
  </si>
  <si>
    <t>DECART ELEKTRİK</t>
  </si>
  <si>
    <t>SOFRA GRUBU</t>
  </si>
  <si>
    <t>MUDO A.Ş.</t>
  </si>
  <si>
    <t>DAVLUMBAZ</t>
  </si>
  <si>
    <t>GASTRO GRUP</t>
  </si>
  <si>
    <t>MUTFAK ÇALIŞMA GRUBU</t>
  </si>
  <si>
    <t>DERİN DONDURUCU</t>
  </si>
  <si>
    <t>ANA GİRİŞ KAPISI</t>
  </si>
  <si>
    <t>AYŞE BURÇİN DİNÇ</t>
  </si>
  <si>
    <t>MAKARNA TRİTÖZÜ</t>
  </si>
  <si>
    <t>METAL ÇÖP KOVASI</t>
  </si>
  <si>
    <t>EKOSİS KİMYA</t>
  </si>
  <si>
    <t>METAL HAVL. APART</t>
  </si>
  <si>
    <t>ISITICI</t>
  </si>
  <si>
    <t>REMZİ ÇAVDAR</t>
  </si>
  <si>
    <t>TEZGAH</t>
  </si>
  <si>
    <t>BURTEK SOĞUTMA</t>
  </si>
  <si>
    <t>KASE</t>
  </si>
  <si>
    <t>İBRAHİM ÖZEN</t>
  </si>
  <si>
    <t>YAZARKASA</t>
  </si>
  <si>
    <t>ATAKAN ÖZEN</t>
  </si>
  <si>
    <t>HP ANDROID</t>
  </si>
  <si>
    <t>PROTEİN YAZILIM</t>
  </si>
  <si>
    <t>MUTFAK MALZEMELERİ (TENCERE)</t>
  </si>
  <si>
    <t>BARDAK VE MİKSER</t>
  </si>
  <si>
    <t>BAR MALZMELERİ (ÖLÇEKLİ JİGGER, BAR LASTİĞİ, SOYACAK VS.)</t>
  </si>
  <si>
    <t>3DEMLİKLİ ÇAY MAK. AKTİVE PLUS</t>
  </si>
  <si>
    <t>MUTFAK VE BAR MALZEMELERİ(BARDAK, ÇIRPICI, SOYACAK VS.)</t>
  </si>
  <si>
    <t>MUTFAK MALZEMELERİ (TENCERE, KEPÇE VS.)</t>
  </si>
  <si>
    <t>MUTFAK VE BAR MALZEMELERİ (SPATULA, BARDAK VS.)</t>
  </si>
  <si>
    <t>MAKARNA KESME MAKİNESİ VE DİSKLERİ</t>
  </si>
  <si>
    <t>ROBOT COUPE SEBZE DOĞRAMA VE PARÇALAMA MAK VE DİSKLERİ</t>
  </si>
  <si>
    <t>12Lİ KASE</t>
  </si>
  <si>
    <t>MUTFAK PASTACILIK MALZEMELERİ</t>
  </si>
  <si>
    <t>ATAY GELDİ GIDA</t>
  </si>
  <si>
    <t>MUTFAK MALZEMELERİ (SPATULA, SATIR, ET DÜVECEĞİ, ŞİŞ VS.)</t>
  </si>
  <si>
    <t>ÇELİKİŞ BIÇAK</t>
  </si>
  <si>
    <t>MUTFAK MALZEMELERİ (AYAKLI ŞİŞE STANDI, SETUP, ADİSYON ÇİVİSİ)</t>
  </si>
  <si>
    <t>BİOTİME PDKS PUANTAJ PROGRAMI
ZKTECO SPEDFACEV4L YÜZ TANIMA BAĞIMSIZ TERMİNAL
KURULUM DEVREYE ALMA 4 AY ÜCRETSİZ DESTEK</t>
  </si>
  <si>
    <t>BUDUNOĞLU KONTROL</t>
  </si>
  <si>
    <t>ANTİK BRONZE OKSİT ODA</t>
  </si>
  <si>
    <t>DİLEK HIRDAVAT</t>
  </si>
  <si>
    <t>BARDAK</t>
  </si>
  <si>
    <t>PAŞABAHÇE</t>
  </si>
  <si>
    <t>MUTFAK VE SERVİS MALZEMELERİ</t>
  </si>
  <si>
    <t>MUTFAK GASTRONOMİK KÜVET</t>
  </si>
  <si>
    <t>BARDAK VE AMERİKAN SERVİS</t>
  </si>
  <si>
    <t>MUTFAK MALZEMELERİ (WOK TAVA, ÇEMBER, BALIK CIMBIZI VS.)</t>
  </si>
  <si>
    <t>PORLAND MİNORİ ÇATAL BIÇAK KAŞIK TAKIMI 84 PARÇA</t>
  </si>
  <si>
    <t>MADIRLI ENDÜSTRİ</t>
  </si>
  <si>
    <t>MUTFAK VE BAR MALZEMELERİ (ŞEF CIMBIZ, DEMLİK, KIRINTI KÜREĞİ VS.)</t>
  </si>
  <si>
    <t>300GPD RESERVE OSMOSİS SİST.
6909 RO TANK 11 GALON 40 LT</t>
  </si>
  <si>
    <t>RAINWATER</t>
  </si>
  <si>
    <t>LENOVA ST50 INTEL XEON E2126G, 1X16GB, 2X2TB, 250W, WIN ESSENTİALS 2019 SERVER</t>
  </si>
  <si>
    <t>MODÜL BİLG.</t>
  </si>
  <si>
    <t>GAZLI ŞÖMİNE BAHÇE, TÜP HORTUMU, DEDENTÖR, TÖP DOLUM</t>
  </si>
  <si>
    <t>BAINMARİE ELEKTRİKLİ 
SALATA KURUTMA MAK
BUZ MAŞASI</t>
  </si>
  <si>
    <t>MUSTAFA ÖZTÜRK</t>
  </si>
  <si>
    <t>DEKORASYON AMAÇLI KAPI</t>
  </si>
  <si>
    <t>BULAŞIK MAK BASKETLERİ</t>
  </si>
  <si>
    <t>YANGIN SÖNDÜRME TÜPÜ</t>
  </si>
  <si>
    <t>BİRKAPLANLAR</t>
  </si>
  <si>
    <t>ÇELİK SHAKKER SET</t>
  </si>
  <si>
    <t>SALİM ERKEN</t>
  </si>
  <si>
    <t>KAPI</t>
  </si>
  <si>
    <t>MASA LAMBA</t>
  </si>
  <si>
    <t>ERDOĞAN ÇERİ**</t>
  </si>
  <si>
    <t>SOBA</t>
  </si>
  <si>
    <t>FATİH URAL</t>
  </si>
  <si>
    <t>TERAZİ</t>
  </si>
  <si>
    <t>MURBAY ELEKTRO</t>
  </si>
  <si>
    <t>BIÇAK</t>
  </si>
  <si>
    <t>HİKMET ŞEREF</t>
  </si>
  <si>
    <t>MASA ÖRTÜLERİ</t>
  </si>
  <si>
    <t>SERRA OT**</t>
  </si>
  <si>
    <t>KOLTUK SETİ</t>
  </si>
  <si>
    <t>NOCCA TEKSTİL</t>
  </si>
  <si>
    <t>TABAK</t>
  </si>
  <si>
    <t>TUTMAÇLI ENDÜSTRİ</t>
  </si>
  <si>
    <t>MİKSER</t>
  </si>
  <si>
    <t>OTE-SAN TURİZM</t>
  </si>
  <si>
    <t>MUTFAK MLZ</t>
  </si>
  <si>
    <t>ARITMA</t>
  </si>
  <si>
    <t>AHŞAP BEK</t>
  </si>
  <si>
    <t>HAVA PERDESİ ISITICILI</t>
  </si>
  <si>
    <t>ROBOT COUPE EL BLENDERI</t>
  </si>
  <si>
    <t>GASTRO</t>
  </si>
  <si>
    <t>İMGE</t>
  </si>
  <si>
    <t>YENİŞEKER</t>
  </si>
  <si>
    <t>AHŞAP SANDALYE - MASA</t>
  </si>
  <si>
    <t>BUMESA METAL</t>
  </si>
  <si>
    <t>ROBOTCOOK</t>
  </si>
  <si>
    <t>DEKORATİF PANEL - ALÇIPAN - METAL KORKULUK</t>
  </si>
  <si>
    <t xml:space="preserve">MER-SEL YAPI </t>
  </si>
  <si>
    <t>ŞARJLI MASA LAMBASI - ŞARJ ÜNİTESİ</t>
  </si>
  <si>
    <t>G PROJE AYDINLATMA</t>
  </si>
  <si>
    <t>BUZ MAKİNASI - ŞİŞE SOĞUTUCU BAR ALTI</t>
  </si>
  <si>
    <t>FRİTÖZ ELEKTRİKLİ</t>
  </si>
  <si>
    <t>IŞIKLI PİEKSİ KUTU - IŞIKLI SAÇ TABELA</t>
  </si>
  <si>
    <t>ELİF ERDEM</t>
  </si>
  <si>
    <t>DÖKÜM MASA BAHÇE MOBİLYASI</t>
  </si>
  <si>
    <t>TOLA GIDA A.Ş.</t>
  </si>
  <si>
    <t>BRANDA</t>
  </si>
  <si>
    <t>BURSA KARADENİZ</t>
  </si>
  <si>
    <t>AÇILIŞ</t>
  </si>
  <si>
    <t>264 01</t>
  </si>
  <si>
    <t>264 02</t>
  </si>
  <si>
    <t>264 03</t>
  </si>
  <si>
    <t>264 04</t>
  </si>
  <si>
    <t>AÇILIŞ-ENF.DLZ</t>
  </si>
  <si>
    <t>264 91</t>
  </si>
  <si>
    <t>MASA ÖRTÜSÜ</t>
  </si>
  <si>
    <t>SERRA SERRA OTOMOTİV LTD.ŞTİ.</t>
  </si>
  <si>
    <t>AKILLI TELEFON</t>
  </si>
  <si>
    <t>MEDİA MARKT LTD.ŞTİ.</t>
  </si>
  <si>
    <t>BAR BLENDER</t>
  </si>
  <si>
    <t xml:space="preserve">
BİLGİLİ DÖRT BEYAZ EŞYA LTD.ŞTİ.</t>
  </si>
  <si>
    <t>ROBOT COOK KAPAK</t>
  </si>
  <si>
    <t>RECEP HAKAN ZİYA</t>
  </si>
  <si>
    <t>SEVNUR ÜSTÜN</t>
  </si>
  <si>
    <t>YASİN ATMACA</t>
  </si>
  <si>
    <t>ELEKTRİK MALZME VE İŞÇİLİK</t>
  </si>
  <si>
    <t>MER-SEL YAPI</t>
  </si>
  <si>
    <t>METAL İŞLERİ</t>
  </si>
  <si>
    <t>BAUHAUSE İNŞAAT</t>
  </si>
  <si>
    <t>BAMBU SPERATÖR</t>
  </si>
  <si>
    <t>NEVİN ÇAKMUR</t>
  </si>
  <si>
    <t>ELEKTRİK MALZ</t>
  </si>
  <si>
    <t>CİHANGİR GARİPLER</t>
  </si>
  <si>
    <t>İNŞAAT İŞLERİ</t>
  </si>
  <si>
    <t>ELEKTRİK MALZ.</t>
  </si>
  <si>
    <t>NUR YÜCEL AÇIKER</t>
  </si>
  <si>
    <t>YÜKLENİCİ HİZMETLERİ</t>
  </si>
  <si>
    <t>AHMET ÖZKAN</t>
  </si>
  <si>
    <t>TADİLAT İŞLERİ</t>
  </si>
  <si>
    <t>EMRE TÜFEKÇİ</t>
  </si>
  <si>
    <t>MOBİLYA İŞLERİ</t>
  </si>
  <si>
    <t>NESLİHAN ÖNDER</t>
  </si>
  <si>
    <t>DEKORATİF TAŞ</t>
  </si>
  <si>
    <t>UMUT GARİPLER</t>
  </si>
  <si>
    <t>RATİONAL FIRIN</t>
  </si>
  <si>
    <t>YENİŞEKER MUTFAK</t>
  </si>
  <si>
    <t>GASTRO GRUP ENDÜSTRİYEL</t>
  </si>
  <si>
    <t xml:space="preserve">SANDALYE </t>
  </si>
  <si>
    <t xml:space="preserve">AKTEL ÇELİK EŞYA </t>
  </si>
  <si>
    <t xml:space="preserve">NORMO METAL </t>
  </si>
  <si>
    <t>YAZILIM VE BİLGİSAYAR</t>
  </si>
  <si>
    <t>MERMER MASA</t>
  </si>
  <si>
    <t>HAMZA GÜRYELİ</t>
  </si>
  <si>
    <t>KAHVE MAKİNESİ VE MALZ</t>
  </si>
  <si>
    <t>CEMİLE BONCUK</t>
  </si>
  <si>
    <t>PASLANMAZ TEZGAH</t>
  </si>
  <si>
    <t>RADARMAK ASAN.</t>
  </si>
  <si>
    <t>TELEFON VE KAHVE MAK</t>
  </si>
  <si>
    <t>ELEKRİK MALZ</t>
  </si>
  <si>
    <t>MENÜ EKRAN VE LİSANS</t>
  </si>
  <si>
    <t>ERPA İLETİŞİM</t>
  </si>
  <si>
    <t>SEBZE DOĞRAYICI</t>
  </si>
  <si>
    <t>DEFYA İYİYAŞA</t>
  </si>
  <si>
    <t>KAHVE DEĞİRMENİ</t>
  </si>
  <si>
    <t>MERMER</t>
  </si>
  <si>
    <t>MÜMİN EKİZ VE ORTK</t>
  </si>
  <si>
    <t>SAKSI</t>
  </si>
  <si>
    <t>İSMET ÇİÇEKDAĞ</t>
  </si>
  <si>
    <t>ŞEFFAF BRANDA PANEL</t>
  </si>
  <si>
    <t>ISITMA CİHAZLARI VE DOĞALGAZ İŞLERİ</t>
  </si>
  <si>
    <t>ASL ISI MÜHENDİSLİK</t>
  </si>
  <si>
    <t>PEYZAJ DÜZENLEME</t>
  </si>
  <si>
    <t>DZ LİNE PEYZAJ</t>
  </si>
  <si>
    <t>2025 GİRİŞLER</t>
  </si>
  <si>
    <t>ELEKTRİK</t>
  </si>
  <si>
    <t>2025 yılı  Amorti. Hesapl. ve Devreden Değer</t>
  </si>
  <si>
    <t>TABELA - DUVAR YAZISI</t>
  </si>
  <si>
    <t>ERTU DİJİTAL LTD.ŞTİ.</t>
  </si>
  <si>
    <t>AVİZE - MAGNET</t>
  </si>
  <si>
    <t>DECART ELEK. AYDINLATMA LTD.ŞTİ.</t>
  </si>
  <si>
    <t xml:space="preserve">WALLWASHER  </t>
  </si>
  <si>
    <t>FIRIN - BLENDER - KATI MEYVE SIKACAĞI - ARITMA</t>
  </si>
  <si>
    <t>BİLGİLİ DÖRT BEYAZ EŞYA LTD.ŞTİ.</t>
  </si>
  <si>
    <t>GASTRONOM KÜVET</t>
  </si>
  <si>
    <t>BUTEK SOĞUTMA LTD.ŞTİ.</t>
  </si>
  <si>
    <t>ŞARAP DOLABI</t>
  </si>
  <si>
    <t>TASARIM SEDİR VE PUF</t>
  </si>
  <si>
    <t>NOCCA TEKSTİL LTD.ŞTİ.</t>
  </si>
  <si>
    <t>GASTRO GRUP ENDÜST. LTD.ŞTİ.</t>
  </si>
  <si>
    <t>SPEAKER - KABLO</t>
  </si>
  <si>
    <t>MUSTAFA SAİD ŞAHİN</t>
  </si>
  <si>
    <t>IŞIKLI KUTU HARF TABELA</t>
  </si>
  <si>
    <t>MUHAMMED AYKUT</t>
  </si>
  <si>
    <t>TABAK - ÇAY BARDAĞI</t>
  </si>
  <si>
    <t>YENİŞEKER LTD.ŞTİ.</t>
  </si>
  <si>
    <t>NEFES DAYANIKLI TÜKETİM</t>
  </si>
  <si>
    <t>TABAK-MUTFAK MLZ</t>
  </si>
  <si>
    <t>FIRIN</t>
  </si>
  <si>
    <t>TAVA+MİKSER</t>
  </si>
  <si>
    <t>KLİMA+SOĞUTUCU</t>
  </si>
  <si>
    <t>ÇATAL-BIÇAK</t>
  </si>
  <si>
    <t>ŞEF CIMBIZI-GASTRONOM KÜVET</t>
  </si>
  <si>
    <t>KERİM KORKMAZ</t>
  </si>
  <si>
    <t>JUMBO EV GEREÇLERİ LTD.ŞTİ.</t>
  </si>
  <si>
    <t> JUMBO SENSE MİNİMAL KASE 15 CM</t>
  </si>
  <si>
    <t> DİJİTAL BAR BLENDER </t>
  </si>
  <si>
    <t>PDKS ANA KART DEĞİŞİM</t>
  </si>
  <si>
    <t>BUDUNOĞLU KONTROL SİS.LTD.ŞTİ.</t>
  </si>
  <si>
    <t xml:space="preserve"> VİTAMİX ŞEFFAF HAZNE  - İNDİKSİYON OCAK</t>
  </si>
  <si>
    <t>GOLDSUN SUPRA PLUS 2000 W SİYAH</t>
  </si>
  <si>
    <t>ASL ISI MÜHENDİSLİK LTD.ŞTİ.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</si>
</sst>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\ _T_L_-;\-* #,##0\ _T_L_-;_-* &quot;-&quot;??\ _T_L_-;_-@_-"/>
    <numFmt numFmtId="165" formatCode="0.00000"/>
    <numFmt numFmtId="166" formatCode="dd/mm/yyyy"/>
  </numFmts>
  <fonts count="21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  <font>
      <b/>
      <sz val="9"/>
      <name val="Arial"/>
      <family val="2"/>
    </font>
    <font>
      <b/>
      <sz val="10"/>
      <name val="Arial"/>
      <family val="2"/>
      <charset val="16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  <charset val="162"/>
    </font>
    <font>
      <sz val="11"/>
      <color rgb="FF000000"/>
      <name val="Tahoma"/>
      <family val="2"/>
      <charset val="162"/>
    </font>
    <font>
      <b/>
      <sz val="9"/>
      <name val="Arial"/>
      <family val="2"/>
      <charset val="162"/>
    </font>
    <font>
      <b/>
      <sz val="11"/>
      <color rgb="FF000000"/>
      <name val="Tahoma"/>
      <family val="2"/>
      <charset val="162"/>
    </font>
    <font>
      <b/>
      <sz val="10"/>
      <name val="Arial Tur"/>
      <family val="2"/>
      <charset val="162"/>
    </font>
    <font>
      <sz val="9"/>
      <color indexed="63"/>
      <name val="Arial Tur"/>
      <family val="2"/>
      <charset val="162"/>
    </font>
    <font>
      <sz val="9"/>
      <name val="Arial"/>
      <family val="2"/>
      <charset val="162"/>
    </font>
    <font>
      <b/>
      <sz val="9"/>
      <color indexed="63"/>
      <name val="Arial Tur"/>
      <family val="2"/>
      <charset val="162"/>
    </font>
    <font>
      <sz val="9"/>
      <color rgb="FFFF0000"/>
      <name val="Arial"/>
      <family val="2"/>
      <charset val="162"/>
    </font>
    <font>
      <b/>
      <sz val="15"/>
      <color theme="1"/>
      <name val="Calibri"/>
      <family val="2"/>
      <charset val="162"/>
      <scheme val="minor"/>
    </font>
    <font>
      <b/>
      <sz val="15"/>
      <name val="Arial"/>
      <family val="2"/>
    </font>
    <font>
      <b/>
      <sz val="12"/>
      <name val="Arial Tur"/>
      <family val="2"/>
      <charset val="162"/>
    </font>
    <font>
      <sz val="9"/>
      <color theme="1"/>
      <name val="Arial"/>
      <family val="2"/>
      <charset val="16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8" fillId="0" borderId="0"/>
    <xf numFmtId="0" fontId="8" fillId="0" borderId="0"/>
    <xf numFmtId="0" fontId="3" fillId="0" borderId="0"/>
  </cellStyleXfs>
  <cellXfs count="240">
    <xf numFmtId="0" fontId="0" fillId="0" borderId="0" xfId="0"/>
    <xf numFmtId="164" fontId="4" fillId="2" borderId="2" xfId="1" applyNumberFormat="1" applyFont="1" applyFill="1" applyBorder="1" applyAlignment="1">
      <alignment horizontal="center" vertical="center" wrapText="1"/>
    </xf>
    <xf numFmtId="3" fontId="4" fillId="2" borderId="3" xfId="1" applyNumberFormat="1" applyFont="1" applyFill="1" applyBorder="1" applyAlignment="1">
      <alignment horizontal="center" vertical="center" wrapText="1"/>
    </xf>
    <xf numFmtId="3" fontId="4" fillId="0" borderId="3" xfId="1" applyNumberFormat="1" applyFont="1" applyFill="1" applyBorder="1" applyAlignment="1">
      <alignment horizontal="center" vertical="center" wrapText="1"/>
    </xf>
    <xf numFmtId="4" fontId="4" fillId="2" borderId="4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3" fillId="0" borderId="2" xfId="0" applyFont="1" applyBorder="1"/>
    <xf numFmtId="0" fontId="3" fillId="3" borderId="5" xfId="0" applyFont="1" applyFill="1" applyBorder="1"/>
    <xf numFmtId="0" fontId="3" fillId="0" borderId="0" xfId="0" applyFont="1" applyAlignment="1">
      <alignment vertical="center"/>
    </xf>
    <xf numFmtId="164" fontId="4" fillId="2" borderId="6" xfId="1" applyNumberFormat="1" applyFont="1" applyFill="1" applyBorder="1" applyAlignment="1">
      <alignment horizontal="center" vertical="center" wrapText="1"/>
    </xf>
    <xf numFmtId="164" fontId="4" fillId="2" borderId="7" xfId="1" applyNumberFormat="1" applyFont="1" applyFill="1" applyBorder="1" applyAlignment="1">
      <alignment horizontal="center" vertical="center" wrapText="1"/>
    </xf>
    <xf numFmtId="164" fontId="4" fillId="2" borderId="8" xfId="1" applyNumberFormat="1" applyFont="1" applyFill="1" applyBorder="1" applyAlignment="1">
      <alignment horizontal="center" vertical="center" wrapText="1"/>
    </xf>
    <xf numFmtId="3" fontId="4" fillId="2" borderId="8" xfId="1" applyNumberFormat="1" applyFont="1" applyFill="1" applyBorder="1" applyAlignment="1">
      <alignment horizontal="center" vertical="center" wrapText="1"/>
    </xf>
    <xf numFmtId="3" fontId="4" fillId="0" borderId="8" xfId="1" applyNumberFormat="1" applyFont="1" applyFill="1" applyBorder="1" applyAlignment="1">
      <alignment horizontal="center" vertical="center" wrapText="1"/>
    </xf>
    <xf numFmtId="4" fontId="4" fillId="2" borderId="9" xfId="1" applyNumberFormat="1" applyFont="1" applyFill="1" applyBorder="1" applyAlignment="1">
      <alignment horizontal="center" vertical="center" wrapText="1"/>
    </xf>
    <xf numFmtId="3" fontId="6" fillId="0" borderId="10" xfId="1" applyNumberFormat="1" applyFont="1" applyFill="1" applyBorder="1" applyAlignment="1">
      <alignment horizontal="center" vertical="center" wrapText="1"/>
    </xf>
    <xf numFmtId="3" fontId="4" fillId="0" borderId="10" xfId="1" applyNumberFormat="1" applyFont="1" applyFill="1" applyBorder="1" applyAlignment="1">
      <alignment horizontal="center" vertical="center" wrapText="1"/>
    </xf>
    <xf numFmtId="3" fontId="4" fillId="3" borderId="10" xfId="1" applyNumberFormat="1" applyFont="1" applyFill="1" applyBorder="1" applyAlignment="1">
      <alignment horizontal="center" vertical="center" wrapText="1"/>
    </xf>
    <xf numFmtId="165" fontId="4" fillId="0" borderId="10" xfId="2" applyNumberFormat="1" applyFont="1" applyFill="1" applyBorder="1" applyAlignment="1">
      <alignment horizontal="center" vertical="center" wrapText="1"/>
    </xf>
    <xf numFmtId="43" fontId="2" fillId="0" borderId="10" xfId="1" applyFont="1" applyBorder="1" applyAlignment="1">
      <alignment wrapText="1"/>
    </xf>
    <xf numFmtId="164" fontId="7" fillId="0" borderId="11" xfId="1" applyNumberFormat="1" applyFont="1" applyFill="1" applyBorder="1" applyAlignment="1">
      <alignment vertical="center" wrapText="1"/>
    </xf>
    <xf numFmtId="164" fontId="7" fillId="0" borderId="10" xfId="1" applyNumberFormat="1" applyFont="1" applyFill="1" applyBorder="1" applyAlignment="1">
      <alignment vertical="center" wrapText="1"/>
    </xf>
    <xf numFmtId="4" fontId="7" fillId="3" borderId="10" xfId="3" applyNumberFormat="1" applyFont="1" applyFill="1" applyBorder="1" applyAlignment="1">
      <alignment vertical="center"/>
    </xf>
    <xf numFmtId="14" fontId="7" fillId="0" borderId="10" xfId="3" applyNumberFormat="1" applyFont="1" applyFill="1" applyBorder="1" applyAlignment="1">
      <alignment horizontal="center" vertical="center"/>
    </xf>
    <xf numFmtId="4" fontId="7" fillId="0" borderId="12" xfId="3" applyNumberFormat="1" applyFont="1" applyFill="1" applyBorder="1" applyAlignment="1">
      <alignment vertical="center"/>
    </xf>
    <xf numFmtId="4" fontId="7" fillId="0" borderId="10" xfId="3" applyNumberFormat="1" applyFont="1" applyFill="1" applyBorder="1" applyAlignment="1">
      <alignment vertical="center"/>
    </xf>
    <xf numFmtId="3" fontId="7" fillId="0" borderId="10" xfId="3" applyNumberFormat="1" applyFont="1" applyFill="1" applyBorder="1" applyAlignment="1">
      <alignment horizontal="center" vertical="center"/>
    </xf>
    <xf numFmtId="4" fontId="7" fillId="0" borderId="13" xfId="3" applyNumberFormat="1" applyFont="1" applyFill="1" applyBorder="1" applyAlignment="1">
      <alignment horizontal="center" vertical="center"/>
    </xf>
    <xf numFmtId="0" fontId="9" fillId="0" borderId="14" xfId="0" applyFont="1" applyBorder="1"/>
    <xf numFmtId="4" fontId="0" fillId="0" borderId="0" xfId="0" applyNumberFormat="1"/>
    <xf numFmtId="3" fontId="7" fillId="0" borderId="13" xfId="3" applyNumberFormat="1" applyFont="1" applyFill="1" applyBorder="1" applyAlignment="1">
      <alignment horizontal="center" vertical="center"/>
    </xf>
    <xf numFmtId="3" fontId="7" fillId="0" borderId="12" xfId="3" applyNumberFormat="1" applyFont="1" applyFill="1" applyBorder="1" applyAlignment="1">
      <alignment horizontal="center" vertical="center"/>
    </xf>
    <xf numFmtId="164" fontId="4" fillId="0" borderId="6" xfId="1" applyNumberFormat="1" applyFont="1" applyFill="1" applyBorder="1" applyAlignment="1">
      <alignment horizontal="center" vertical="center" wrapText="1"/>
    </xf>
    <xf numFmtId="164" fontId="4" fillId="0" borderId="7" xfId="1" applyNumberFormat="1" applyFont="1" applyFill="1" applyBorder="1" applyAlignment="1">
      <alignment horizontal="center" vertical="center" wrapText="1"/>
    </xf>
    <xf numFmtId="164" fontId="4" fillId="0" borderId="8" xfId="1" applyNumberFormat="1" applyFont="1" applyFill="1" applyBorder="1" applyAlignment="1">
      <alignment horizontal="center" vertical="center" wrapText="1"/>
    </xf>
    <xf numFmtId="0" fontId="0" fillId="0" borderId="0" xfId="0" applyBorder="1"/>
    <xf numFmtId="4" fontId="7" fillId="4" borderId="10" xfId="3" applyNumberFormat="1" applyFont="1" applyFill="1" applyBorder="1" applyAlignment="1">
      <alignment vertical="center"/>
    </xf>
    <xf numFmtId="164" fontId="7" fillId="4" borderId="11" xfId="1" applyNumberFormat="1" applyFont="1" applyFill="1" applyBorder="1" applyAlignment="1">
      <alignment vertical="center" wrapText="1"/>
    </xf>
    <xf numFmtId="164" fontId="7" fillId="4" borderId="10" xfId="1" applyNumberFormat="1" applyFont="1" applyFill="1" applyBorder="1" applyAlignment="1">
      <alignment vertical="center" wrapText="1"/>
    </xf>
    <xf numFmtId="3" fontId="7" fillId="4" borderId="13" xfId="3" applyNumberFormat="1" applyFont="1" applyFill="1" applyBorder="1" applyAlignment="1">
      <alignment horizontal="center" vertical="center"/>
    </xf>
    <xf numFmtId="164" fontId="7" fillId="0" borderId="0" xfId="1" applyNumberFormat="1" applyFont="1" applyFill="1" applyBorder="1" applyAlignment="1">
      <alignment vertical="center" wrapText="1"/>
    </xf>
    <xf numFmtId="4" fontId="7" fillId="0" borderId="0" xfId="3" applyNumberFormat="1" applyFont="1" applyFill="1" applyBorder="1" applyAlignment="1">
      <alignment vertical="center"/>
    </xf>
    <xf numFmtId="14" fontId="7" fillId="0" borderId="0" xfId="3" applyNumberFormat="1" applyFont="1" applyFill="1" applyBorder="1" applyAlignment="1">
      <alignment horizontal="center" vertical="center"/>
    </xf>
    <xf numFmtId="4" fontId="10" fillId="0" borderId="10" xfId="3" applyNumberFormat="1" applyFont="1" applyFill="1" applyBorder="1" applyAlignment="1">
      <alignment vertical="center"/>
    </xf>
    <xf numFmtId="3" fontId="7" fillId="0" borderId="0" xfId="3" applyNumberFormat="1" applyFont="1" applyFill="1" applyBorder="1" applyAlignment="1">
      <alignment horizontal="center" vertical="center"/>
    </xf>
    <xf numFmtId="0" fontId="0" fillId="0" borderId="0" xfId="0" applyFill="1"/>
    <xf numFmtId="4" fontId="0" fillId="0" borderId="0" xfId="0" applyNumberFormat="1" applyFill="1"/>
    <xf numFmtId="3" fontId="7" fillId="0" borderId="23" xfId="3" applyNumberFormat="1" applyFont="1" applyFill="1" applyBorder="1" applyAlignment="1">
      <alignment horizontal="center" vertical="center"/>
    </xf>
    <xf numFmtId="3" fontId="4" fillId="0" borderId="27" xfId="1" applyNumberFormat="1" applyFont="1" applyFill="1" applyBorder="1" applyAlignment="1">
      <alignment horizontal="center" vertical="center" wrapText="1"/>
    </xf>
    <xf numFmtId="4" fontId="7" fillId="4" borderId="12" xfId="3" applyNumberFormat="1" applyFont="1" applyFill="1" applyBorder="1" applyAlignment="1">
      <alignment vertical="center"/>
    </xf>
    <xf numFmtId="164" fontId="7" fillId="4" borderId="24" xfId="1" applyNumberFormat="1" applyFont="1" applyFill="1" applyBorder="1" applyAlignment="1">
      <alignment vertical="center" wrapText="1"/>
    </xf>
    <xf numFmtId="164" fontId="7" fillId="4" borderId="12" xfId="1" applyNumberFormat="1" applyFont="1" applyFill="1" applyBorder="1" applyAlignment="1">
      <alignment vertical="center" wrapText="1"/>
    </xf>
    <xf numFmtId="14" fontId="7" fillId="4" borderId="12" xfId="3" applyNumberFormat="1" applyFont="1" applyFill="1" applyBorder="1" applyAlignment="1">
      <alignment horizontal="center" vertical="center"/>
    </xf>
    <xf numFmtId="4" fontId="7" fillId="4" borderId="28" xfId="3" applyNumberFormat="1" applyFont="1" applyFill="1" applyBorder="1" applyAlignment="1">
      <alignment vertical="center"/>
    </xf>
    <xf numFmtId="3" fontId="7" fillId="4" borderId="25" xfId="3" applyNumberFormat="1" applyFont="1" applyFill="1" applyBorder="1" applyAlignment="1">
      <alignment horizontal="center" vertical="center"/>
    </xf>
    <xf numFmtId="3" fontId="7" fillId="4" borderId="26" xfId="3" applyNumberFormat="1" applyFont="1" applyFill="1" applyBorder="1" applyAlignment="1">
      <alignment horizontal="center" vertical="center"/>
    </xf>
    <xf numFmtId="3" fontId="4" fillId="0" borderId="9" xfId="1" applyNumberFormat="1" applyFont="1" applyFill="1" applyBorder="1" applyAlignment="1">
      <alignment horizontal="center" vertical="center" wrapText="1"/>
    </xf>
    <xf numFmtId="164" fontId="4" fillId="0" borderId="10" xfId="1" applyNumberFormat="1" applyFont="1" applyFill="1" applyBorder="1" applyAlignment="1">
      <alignment vertical="center" wrapText="1"/>
    </xf>
    <xf numFmtId="4" fontId="4" fillId="3" borderId="10" xfId="3" applyNumberFormat="1" applyFont="1" applyFill="1" applyBorder="1" applyAlignment="1">
      <alignment vertical="center"/>
    </xf>
    <xf numFmtId="164" fontId="4" fillId="3" borderId="11" xfId="1" applyNumberFormat="1" applyFont="1" applyFill="1" applyBorder="1" applyAlignment="1">
      <alignment vertical="center" wrapText="1"/>
    </xf>
    <xf numFmtId="164" fontId="4" fillId="3" borderId="10" xfId="1" applyNumberFormat="1" applyFont="1" applyFill="1" applyBorder="1" applyAlignment="1">
      <alignment vertical="center" wrapText="1"/>
    </xf>
    <xf numFmtId="14" fontId="4" fillId="3" borderId="10" xfId="3" applyNumberFormat="1" applyFont="1" applyFill="1" applyBorder="1" applyAlignment="1">
      <alignment horizontal="center" vertical="center"/>
    </xf>
    <xf numFmtId="4" fontId="4" fillId="3" borderId="12" xfId="3" applyNumberFormat="1" applyFont="1" applyFill="1" applyBorder="1" applyAlignment="1">
      <alignment vertical="center"/>
    </xf>
    <xf numFmtId="3" fontId="4" fillId="3" borderId="12" xfId="3" applyNumberFormat="1" applyFont="1" applyFill="1" applyBorder="1" applyAlignment="1">
      <alignment horizontal="center" vertical="center"/>
    </xf>
    <xf numFmtId="3" fontId="4" fillId="3" borderId="13" xfId="3" applyNumberFormat="1" applyFont="1" applyFill="1" applyBorder="1" applyAlignment="1">
      <alignment horizontal="center" vertical="center"/>
    </xf>
    <xf numFmtId="0" fontId="11" fillId="3" borderId="14" xfId="0" applyFont="1" applyFill="1" applyBorder="1"/>
    <xf numFmtId="14" fontId="10" fillId="0" borderId="10" xfId="3" applyNumberFormat="1" applyFont="1" applyFill="1" applyBorder="1" applyAlignment="1">
      <alignment horizontal="right" vertical="center" indent="1"/>
    </xf>
    <xf numFmtId="14" fontId="7" fillId="0" borderId="0" xfId="3" applyNumberFormat="1" applyFont="1" applyFill="1" applyBorder="1" applyAlignment="1">
      <alignment horizontal="right" vertical="center"/>
    </xf>
    <xf numFmtId="14" fontId="4" fillId="0" borderId="0" xfId="3" applyNumberFormat="1" applyFont="1" applyFill="1" applyBorder="1" applyAlignment="1">
      <alignment horizontal="right" vertical="center"/>
    </xf>
    <xf numFmtId="4" fontId="4" fillId="0" borderId="0" xfId="3" applyNumberFormat="1" applyFont="1" applyFill="1" applyBorder="1" applyAlignment="1">
      <alignment vertical="center"/>
    </xf>
    <xf numFmtId="0" fontId="2" fillId="0" borderId="0" xfId="0" applyFont="1"/>
    <xf numFmtId="164" fontId="10" fillId="3" borderId="11" xfId="1" applyNumberFormat="1" applyFont="1" applyFill="1" applyBorder="1" applyAlignment="1">
      <alignment vertical="center" wrapText="1"/>
    </xf>
    <xf numFmtId="164" fontId="10" fillId="3" borderId="10" xfId="1" applyNumberFormat="1" applyFont="1" applyFill="1" applyBorder="1" applyAlignment="1">
      <alignment vertical="center" wrapText="1"/>
    </xf>
    <xf numFmtId="4" fontId="10" fillId="3" borderId="10" xfId="3" applyNumberFormat="1" applyFont="1" applyFill="1" applyBorder="1" applyAlignment="1">
      <alignment vertical="center"/>
    </xf>
    <xf numFmtId="0" fontId="12" fillId="0" borderId="0" xfId="0" applyFont="1"/>
    <xf numFmtId="4" fontId="7" fillId="0" borderId="12" xfId="3" applyNumberFormat="1" applyFont="1" applyFill="1" applyBorder="1" applyAlignment="1">
      <alignment horizontal="right" vertical="center"/>
    </xf>
    <xf numFmtId="4" fontId="0" fillId="0" borderId="12" xfId="0" applyNumberFormat="1" applyBorder="1" applyAlignment="1">
      <alignment vertical="center"/>
    </xf>
    <xf numFmtId="3" fontId="7" fillId="0" borderId="22" xfId="3" applyNumberFormat="1" applyFont="1" applyFill="1" applyBorder="1" applyAlignment="1">
      <alignment horizontal="center" vertical="center"/>
    </xf>
    <xf numFmtId="164" fontId="7" fillId="0" borderId="11" xfId="1" applyNumberFormat="1" applyFont="1" applyBorder="1" applyAlignment="1">
      <alignment vertical="center" wrapText="1"/>
    </xf>
    <xf numFmtId="164" fontId="7" fillId="0" borderId="10" xfId="1" applyNumberFormat="1" applyFont="1" applyBorder="1" applyAlignment="1">
      <alignment vertical="center" wrapText="1"/>
    </xf>
    <xf numFmtId="4" fontId="7" fillId="0" borderId="10" xfId="3" applyNumberFormat="1" applyFont="1" applyFill="1" applyBorder="1" applyAlignment="1">
      <alignment horizontal="right" vertical="center"/>
    </xf>
    <xf numFmtId="14" fontId="13" fillId="0" borderId="10" xfId="4" applyNumberFormat="1" applyFont="1" applyFill="1" applyBorder="1" applyAlignment="1">
      <alignment horizontal="center" vertical="center"/>
    </xf>
    <xf numFmtId="4" fontId="0" fillId="0" borderId="12" xfId="0" applyNumberFormat="1" applyFill="1" applyBorder="1" applyAlignment="1">
      <alignment vertical="center"/>
    </xf>
    <xf numFmtId="0" fontId="0" fillId="0" borderId="10" xfId="0" applyBorder="1"/>
    <xf numFmtId="4" fontId="0" fillId="0" borderId="10" xfId="0" applyNumberFormat="1" applyBorder="1"/>
    <xf numFmtId="4" fontId="7" fillId="0" borderId="15" xfId="3" applyNumberFormat="1" applyFont="1" applyFill="1" applyBorder="1" applyAlignment="1">
      <alignment vertical="center"/>
    </xf>
    <xf numFmtId="4" fontId="10" fillId="0" borderId="10" xfId="1" applyNumberFormat="1" applyFont="1" applyFill="1" applyBorder="1" applyAlignment="1">
      <alignment horizontal="right" vertical="center" wrapText="1"/>
    </xf>
    <xf numFmtId="14" fontId="15" fillId="0" borderId="10" xfId="4" applyNumberFormat="1" applyFont="1" applyFill="1" applyBorder="1" applyAlignment="1">
      <alignment horizontal="center" vertical="center"/>
    </xf>
    <xf numFmtId="4" fontId="10" fillId="2" borderId="10" xfId="1" applyNumberFormat="1" applyFont="1" applyFill="1" applyBorder="1" applyAlignment="1">
      <alignment horizontal="right" vertical="center" wrapText="1"/>
    </xf>
    <xf numFmtId="164" fontId="4" fillId="0" borderId="0" xfId="1" applyNumberFormat="1" applyFont="1" applyFill="1" applyBorder="1" applyAlignment="1">
      <alignment vertical="center" wrapText="1"/>
    </xf>
    <xf numFmtId="4" fontId="10" fillId="0" borderId="0" xfId="1" applyNumberFormat="1" applyFont="1" applyFill="1" applyBorder="1" applyAlignment="1">
      <alignment horizontal="right" vertical="center" wrapText="1"/>
    </xf>
    <xf numFmtId="14" fontId="15" fillId="0" borderId="0" xfId="4" applyNumberFormat="1" applyFont="1" applyFill="1" applyBorder="1" applyAlignment="1">
      <alignment horizontal="center" vertical="center"/>
    </xf>
    <xf numFmtId="4" fontId="10" fillId="2" borderId="0" xfId="1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3" fontId="4" fillId="0" borderId="0" xfId="3" applyNumberFormat="1" applyFont="1" applyFill="1" applyBorder="1" applyAlignment="1">
      <alignment horizontal="center" vertical="center"/>
    </xf>
    <xf numFmtId="4" fontId="2" fillId="0" borderId="0" xfId="0" applyNumberFormat="1" applyFont="1"/>
    <xf numFmtId="164" fontId="7" fillId="0" borderId="19" xfId="1" applyNumberFormat="1" applyFont="1" applyFill="1" applyBorder="1" applyAlignment="1">
      <alignment vertical="center" wrapText="1"/>
    </xf>
    <xf numFmtId="164" fontId="7" fillId="0" borderId="20" xfId="1" applyNumberFormat="1" applyFont="1" applyFill="1" applyBorder="1" applyAlignment="1">
      <alignment vertical="center" wrapText="1"/>
    </xf>
    <xf numFmtId="4" fontId="7" fillId="0" borderId="20" xfId="3" applyNumberFormat="1" applyFont="1" applyFill="1" applyBorder="1" applyAlignment="1">
      <alignment vertical="center"/>
    </xf>
    <xf numFmtId="14" fontId="7" fillId="0" borderId="20" xfId="3" applyNumberFormat="1" applyFont="1" applyFill="1" applyBorder="1" applyAlignment="1">
      <alignment horizontal="center" vertical="center"/>
    </xf>
    <xf numFmtId="4" fontId="7" fillId="0" borderId="21" xfId="3" applyNumberFormat="1" applyFont="1" applyFill="1" applyBorder="1" applyAlignment="1">
      <alignment vertical="center"/>
    </xf>
    <xf numFmtId="0" fontId="2" fillId="0" borderId="10" xfId="0" applyFont="1" applyBorder="1"/>
    <xf numFmtId="4" fontId="2" fillId="0" borderId="10" xfId="0" applyNumberFormat="1" applyFont="1" applyBorder="1"/>
    <xf numFmtId="164" fontId="4" fillId="2" borderId="2" xfId="1" applyNumberFormat="1" applyFont="1" applyFill="1" applyBorder="1" applyAlignment="1">
      <alignment horizontal="center" vertical="center" wrapText="1"/>
    </xf>
    <xf numFmtId="4" fontId="14" fillId="4" borderId="10" xfId="1" applyNumberFormat="1" applyFont="1" applyFill="1" applyBorder="1" applyAlignment="1">
      <alignment horizontal="right" vertical="center" wrapText="1"/>
    </xf>
    <xf numFmtId="14" fontId="13" fillId="4" borderId="10" xfId="4" applyNumberFormat="1" applyFont="1" applyFill="1" applyBorder="1" applyAlignment="1">
      <alignment horizontal="center" vertical="center"/>
    </xf>
    <xf numFmtId="4" fontId="0" fillId="4" borderId="12" xfId="0" applyNumberFormat="1" applyFill="1" applyBorder="1" applyAlignment="1">
      <alignment vertical="center"/>
    </xf>
    <xf numFmtId="0" fontId="0" fillId="4" borderId="12" xfId="0" applyFill="1" applyBorder="1" applyAlignment="1">
      <alignment vertical="center"/>
    </xf>
    <xf numFmtId="0" fontId="9" fillId="4" borderId="14" xfId="0" applyFont="1" applyFill="1" applyBorder="1"/>
    <xf numFmtId="4" fontId="16" fillId="4" borderId="12" xfId="1" applyNumberFormat="1" applyFont="1" applyFill="1" applyBorder="1" applyAlignment="1">
      <alignment horizontal="right" vertical="center" wrapText="1"/>
    </xf>
    <xf numFmtId="4" fontId="14" fillId="4" borderId="12" xfId="1" applyNumberFormat="1" applyFont="1" applyFill="1" applyBorder="1" applyAlignment="1">
      <alignment horizontal="right" vertical="center" wrapText="1"/>
    </xf>
    <xf numFmtId="0" fontId="9" fillId="4" borderId="29" xfId="0" applyFont="1" applyFill="1" applyBorder="1"/>
    <xf numFmtId="43" fontId="2" fillId="0" borderId="33" xfId="1" applyFont="1" applyBorder="1" applyAlignment="1">
      <alignment wrapText="1"/>
    </xf>
    <xf numFmtId="3" fontId="4" fillId="2" borderId="34" xfId="1" applyNumberFormat="1" applyFont="1" applyFill="1" applyBorder="1" applyAlignment="1">
      <alignment horizontal="center" vertical="center" wrapText="1"/>
    </xf>
    <xf numFmtId="3" fontId="6" fillId="0" borderId="33" xfId="1" applyNumberFormat="1" applyFont="1" applyFill="1" applyBorder="1" applyAlignment="1">
      <alignment horizontal="center" vertical="center" wrapText="1"/>
    </xf>
    <xf numFmtId="3" fontId="4" fillId="0" borderId="33" xfId="1" applyNumberFormat="1" applyFont="1" applyFill="1" applyBorder="1" applyAlignment="1">
      <alignment horizontal="center" vertical="center" wrapText="1"/>
    </xf>
    <xf numFmtId="43" fontId="3" fillId="0" borderId="10" xfId="1" applyFont="1" applyFill="1" applyBorder="1"/>
    <xf numFmtId="0" fontId="9" fillId="0" borderId="10" xfId="0" applyFont="1" applyFill="1" applyBorder="1"/>
    <xf numFmtId="43" fontId="0" fillId="0" borderId="10" xfId="0" applyNumberFormat="1" applyFill="1" applyBorder="1"/>
    <xf numFmtId="164" fontId="4" fillId="2" borderId="34" xfId="1" applyNumberFormat="1" applyFont="1" applyFill="1" applyBorder="1" applyAlignment="1">
      <alignment horizontal="center" vertical="center" wrapText="1"/>
    </xf>
    <xf numFmtId="166" fontId="0" fillId="0" borderId="10" xfId="0" applyNumberFormat="1" applyFont="1" applyFill="1" applyBorder="1" applyAlignment="1" applyProtection="1"/>
    <xf numFmtId="4" fontId="2" fillId="0" borderId="0" xfId="0" applyNumberFormat="1" applyFont="1" applyBorder="1"/>
    <xf numFmtId="4" fontId="2" fillId="0" borderId="0" xfId="0" applyNumberFormat="1" applyFont="1" applyFill="1" applyBorder="1"/>
    <xf numFmtId="0" fontId="2" fillId="0" borderId="10" xfId="0" applyFont="1" applyFill="1" applyBorder="1"/>
    <xf numFmtId="0" fontId="0" fillId="0" borderId="12" xfId="0" applyBorder="1"/>
    <xf numFmtId="164" fontId="7" fillId="0" borderId="11" xfId="2" applyNumberFormat="1" applyFont="1" applyFill="1" applyBorder="1" applyAlignment="1">
      <alignment vertical="center" wrapText="1"/>
    </xf>
    <xf numFmtId="164" fontId="7" fillId="0" borderId="10" xfId="2" applyNumberFormat="1" applyFont="1" applyFill="1" applyBorder="1" applyAlignment="1">
      <alignment vertical="center" wrapText="1"/>
    </xf>
    <xf numFmtId="3" fontId="7" fillId="0" borderId="15" xfId="3" applyNumberFormat="1" applyFont="1" applyFill="1" applyBorder="1" applyAlignment="1">
      <alignment horizontal="center" vertical="center"/>
    </xf>
    <xf numFmtId="4" fontId="3" fillId="0" borderId="10" xfId="5" applyNumberFormat="1" applyFill="1" applyBorder="1"/>
    <xf numFmtId="0" fontId="19" fillId="0" borderId="0" xfId="5" applyFont="1" applyFill="1"/>
    <xf numFmtId="3" fontId="19" fillId="0" borderId="0" xfId="5" applyNumberFormat="1" applyFont="1" applyFill="1"/>
    <xf numFmtId="0" fontId="12" fillId="0" borderId="0" xfId="5" applyFont="1" applyFill="1"/>
    <xf numFmtId="0" fontId="3" fillId="0" borderId="0" xfId="5"/>
    <xf numFmtId="164" fontId="4" fillId="0" borderId="2" xfId="2" applyNumberFormat="1" applyFont="1" applyFill="1" applyBorder="1" applyAlignment="1">
      <alignment horizontal="center" vertical="center" wrapText="1"/>
    </xf>
    <xf numFmtId="3" fontId="4" fillId="0" borderId="3" xfId="2" applyNumberFormat="1" applyFont="1" applyFill="1" applyBorder="1" applyAlignment="1">
      <alignment horizontal="center" vertical="center" wrapText="1"/>
    </xf>
    <xf numFmtId="3" fontId="4" fillId="0" borderId="4" xfId="2" applyNumberFormat="1" applyFont="1" applyFill="1" applyBorder="1" applyAlignment="1">
      <alignment horizontal="center" vertical="center" wrapText="1"/>
    </xf>
    <xf numFmtId="164" fontId="4" fillId="0" borderId="6" xfId="2" applyNumberFormat="1" applyFont="1" applyFill="1" applyBorder="1" applyAlignment="1">
      <alignment horizontal="center" vertical="center" wrapText="1"/>
    </xf>
    <xf numFmtId="164" fontId="4" fillId="0" borderId="7" xfId="2" applyNumberFormat="1" applyFont="1" applyFill="1" applyBorder="1" applyAlignment="1">
      <alignment horizontal="center" vertical="center" wrapText="1"/>
    </xf>
    <xf numFmtId="164" fontId="4" fillId="0" borderId="8" xfId="2" applyNumberFormat="1" applyFont="1" applyFill="1" applyBorder="1" applyAlignment="1">
      <alignment horizontal="center" vertical="center" wrapText="1"/>
    </xf>
    <xf numFmtId="3" fontId="4" fillId="0" borderId="16" xfId="2" applyNumberFormat="1" applyFont="1" applyFill="1" applyBorder="1" applyAlignment="1">
      <alignment horizontal="center" vertical="center" wrapText="1"/>
    </xf>
    <xf numFmtId="3" fontId="4" fillId="0" borderId="18" xfId="2" applyNumberFormat="1" applyFont="1" applyFill="1" applyBorder="1" applyAlignment="1">
      <alignment horizontal="center" vertical="center" wrapText="1"/>
    </xf>
    <xf numFmtId="3" fontId="4" fillId="0" borderId="35" xfId="2" applyNumberFormat="1" applyFont="1" applyFill="1" applyBorder="1" applyAlignment="1">
      <alignment horizontal="center" vertical="center" wrapText="1"/>
    </xf>
    <xf numFmtId="3" fontId="4" fillId="0" borderId="17" xfId="2" applyNumberFormat="1" applyFont="1" applyFill="1" applyBorder="1" applyAlignment="1">
      <alignment horizontal="center" vertical="center" wrapText="1"/>
    </xf>
    <xf numFmtId="164" fontId="7" fillId="0" borderId="36" xfId="2" applyNumberFormat="1" applyFont="1" applyFill="1" applyBorder="1" applyAlignment="1">
      <alignment vertical="center" wrapText="1"/>
    </xf>
    <xf numFmtId="164" fontId="7" fillId="0" borderId="37" xfId="2" applyNumberFormat="1" applyFont="1" applyFill="1" applyBorder="1" applyAlignment="1">
      <alignment vertical="center" wrapText="1"/>
    </xf>
    <xf numFmtId="4" fontId="7" fillId="0" borderId="37" xfId="3" applyNumberFormat="1" applyFont="1" applyFill="1" applyBorder="1" applyAlignment="1">
      <alignment vertical="center"/>
    </xf>
    <xf numFmtId="14" fontId="7" fillId="0" borderId="37" xfId="3" applyNumberFormat="1" applyFont="1" applyFill="1" applyBorder="1" applyAlignment="1">
      <alignment horizontal="center" vertical="center"/>
    </xf>
    <xf numFmtId="4" fontId="7" fillId="2" borderId="38" xfId="3" applyNumberFormat="1" applyFont="1" applyFill="1" applyBorder="1" applyAlignment="1">
      <alignment vertical="center"/>
    </xf>
    <xf numFmtId="3" fontId="7" fillId="0" borderId="39" xfId="3" applyNumberFormat="1" applyFont="1" applyFill="1" applyBorder="1" applyAlignment="1">
      <alignment horizontal="center" vertical="center"/>
    </xf>
    <xf numFmtId="3" fontId="7" fillId="0" borderId="40" xfId="3" applyNumberFormat="1" applyFont="1" applyFill="1" applyBorder="1" applyAlignment="1">
      <alignment horizontal="center" vertical="center"/>
    </xf>
    <xf numFmtId="4" fontId="3" fillId="0" borderId="14" xfId="5" applyNumberFormat="1" applyFill="1" applyBorder="1"/>
    <xf numFmtId="0" fontId="12" fillId="0" borderId="29" xfId="5" applyFont="1" applyFill="1" applyBorder="1"/>
    <xf numFmtId="0" fontId="12" fillId="0" borderId="18" xfId="5" applyFont="1" applyFill="1" applyBorder="1"/>
    <xf numFmtId="4" fontId="12" fillId="0" borderId="18" xfId="5" applyNumberFormat="1" applyFont="1" applyFill="1" applyBorder="1"/>
    <xf numFmtId="4" fontId="12" fillId="0" borderId="30" xfId="5" applyNumberFormat="1" applyFont="1" applyFill="1" applyBorder="1"/>
    <xf numFmtId="4" fontId="5" fillId="0" borderId="27" xfId="5" applyNumberFormat="1" applyFont="1" applyFill="1" applyBorder="1"/>
    <xf numFmtId="164" fontId="7" fillId="0" borderId="29" xfId="2" applyNumberFormat="1" applyFont="1" applyFill="1" applyBorder="1" applyAlignment="1">
      <alignment vertical="center" wrapText="1"/>
    </xf>
    <xf numFmtId="164" fontId="7" fillId="0" borderId="18" xfId="2" applyNumberFormat="1" applyFont="1" applyFill="1" applyBorder="1" applyAlignment="1">
      <alignment vertical="center" wrapText="1"/>
    </xf>
    <xf numFmtId="4" fontId="7" fillId="0" borderId="18" xfId="3" applyNumberFormat="1" applyFont="1" applyFill="1" applyBorder="1" applyAlignment="1">
      <alignment vertical="center"/>
    </xf>
    <xf numFmtId="14" fontId="7" fillId="0" borderId="18" xfId="3" applyNumberFormat="1" applyFont="1" applyFill="1" applyBorder="1" applyAlignment="1">
      <alignment horizontal="center" vertical="center"/>
    </xf>
    <xf numFmtId="4" fontId="7" fillId="2" borderId="18" xfId="3" applyNumberFormat="1" applyFont="1" applyFill="1" applyBorder="1" applyAlignment="1">
      <alignment vertical="center"/>
    </xf>
    <xf numFmtId="3" fontId="7" fillId="0" borderId="18" xfId="3" applyNumberFormat="1" applyFont="1" applyFill="1" applyBorder="1" applyAlignment="1">
      <alignment horizontal="center" vertical="center"/>
    </xf>
    <xf numFmtId="3" fontId="7" fillId="0" borderId="30" xfId="3" applyNumberFormat="1" applyFont="1" applyFill="1" applyBorder="1" applyAlignment="1">
      <alignment horizontal="center" vertical="center"/>
    </xf>
    <xf numFmtId="14" fontId="7" fillId="0" borderId="33" xfId="3" applyNumberFormat="1" applyFont="1" applyFill="1" applyBorder="1" applyAlignment="1">
      <alignment horizontal="center" vertical="center"/>
    </xf>
    <xf numFmtId="4" fontId="7" fillId="0" borderId="31" xfId="3" applyNumberFormat="1" applyFont="1" applyFill="1" applyBorder="1" applyAlignment="1">
      <alignment vertical="center"/>
    </xf>
    <xf numFmtId="3" fontId="7" fillId="0" borderId="41" xfId="3" applyNumberFormat="1" applyFont="1" applyFill="1" applyBorder="1" applyAlignment="1">
      <alignment horizontal="center" vertical="center"/>
    </xf>
    <xf numFmtId="164" fontId="7" fillId="0" borderId="32" xfId="2" applyNumberFormat="1" applyFont="1" applyFill="1" applyBorder="1" applyAlignment="1">
      <alignment vertical="center" wrapText="1"/>
    </xf>
    <xf numFmtId="164" fontId="4" fillId="0" borderId="2" xfId="2" applyNumberFormat="1" applyFont="1" applyFill="1" applyBorder="1" applyAlignment="1">
      <alignment horizontal="center" vertical="center" wrapText="1"/>
    </xf>
    <xf numFmtId="4" fontId="7" fillId="6" borderId="10" xfId="3" applyNumberFormat="1" applyFont="1" applyFill="1" applyBorder="1" applyAlignment="1">
      <alignment vertical="center"/>
    </xf>
    <xf numFmtId="14" fontId="7" fillId="6" borderId="10" xfId="3" applyNumberFormat="1" applyFont="1" applyFill="1" applyBorder="1" applyAlignment="1">
      <alignment horizontal="center" vertical="center"/>
    </xf>
    <xf numFmtId="14" fontId="7" fillId="0" borderId="10" xfId="3" applyNumberFormat="1" applyFont="1" applyBorder="1" applyAlignment="1">
      <alignment horizontal="center" vertical="center"/>
    </xf>
    <xf numFmtId="4" fontId="7" fillId="0" borderId="15" xfId="3" applyNumberFormat="1" applyFont="1" applyBorder="1" applyAlignment="1">
      <alignment vertical="center"/>
    </xf>
    <xf numFmtId="4" fontId="3" fillId="0" borderId="10" xfId="5" applyNumberFormat="1" applyBorder="1"/>
    <xf numFmtId="3" fontId="7" fillId="0" borderId="15" xfId="3" applyNumberFormat="1" applyFont="1" applyBorder="1" applyAlignment="1">
      <alignment horizontal="center" vertical="center"/>
    </xf>
    <xf numFmtId="3" fontId="7" fillId="0" borderId="23" xfId="3" applyNumberFormat="1" applyFont="1" applyBorder="1" applyAlignment="1">
      <alignment horizontal="center" vertical="center"/>
    </xf>
    <xf numFmtId="164" fontId="7" fillId="0" borderId="10" xfId="2" applyNumberFormat="1" applyFont="1" applyFill="1" applyBorder="1" applyAlignment="1">
      <alignment horizontal="center" vertical="center" wrapText="1"/>
    </xf>
    <xf numFmtId="14" fontId="7" fillId="0" borderId="10" xfId="3" applyNumberFormat="1" applyFont="1" applyBorder="1" applyAlignment="1">
      <alignment horizontal="left" vertical="center"/>
    </xf>
    <xf numFmtId="164" fontId="7" fillId="0" borderId="33" xfId="2" applyNumberFormat="1" applyFont="1" applyFill="1" applyBorder="1" applyAlignment="1">
      <alignment horizontal="center" vertical="center" wrapText="1"/>
    </xf>
    <xf numFmtId="4" fontId="7" fillId="6" borderId="33" xfId="3" applyNumberFormat="1" applyFont="1" applyFill="1" applyBorder="1" applyAlignment="1">
      <alignment vertical="center"/>
    </xf>
    <xf numFmtId="14" fontId="7" fillId="6" borderId="33" xfId="3" applyNumberFormat="1" applyFont="1" applyFill="1" applyBorder="1" applyAlignment="1">
      <alignment horizontal="center" vertical="center"/>
    </xf>
    <xf numFmtId="14" fontId="7" fillId="0" borderId="33" xfId="3" applyNumberFormat="1" applyFont="1" applyBorder="1" applyAlignment="1">
      <alignment horizontal="center" vertical="center"/>
    </xf>
    <xf numFmtId="4" fontId="7" fillId="0" borderId="31" xfId="3" applyNumberFormat="1" applyFont="1" applyBorder="1" applyAlignment="1">
      <alignment vertical="center"/>
    </xf>
    <xf numFmtId="4" fontId="7" fillId="3" borderId="33" xfId="3" applyNumberFormat="1" applyFont="1" applyFill="1" applyBorder="1" applyAlignment="1">
      <alignment vertical="center"/>
    </xf>
    <xf numFmtId="3" fontId="7" fillId="0" borderId="41" xfId="3" applyNumberFormat="1" applyFont="1" applyBorder="1" applyAlignment="1">
      <alignment horizontal="center" vertical="center"/>
    </xf>
    <xf numFmtId="4" fontId="7" fillId="0" borderId="15" xfId="3" applyNumberFormat="1" applyFont="1" applyFill="1" applyBorder="1" applyAlignment="1">
      <alignment horizontal="center" vertical="center"/>
    </xf>
    <xf numFmtId="4" fontId="7" fillId="0" borderId="33" xfId="3" applyNumberFormat="1" applyFont="1" applyFill="1" applyBorder="1" applyAlignment="1">
      <alignment vertical="center"/>
    </xf>
    <xf numFmtId="4" fontId="7" fillId="4" borderId="33" xfId="3" applyNumberFormat="1" applyFont="1" applyFill="1" applyBorder="1" applyAlignment="1">
      <alignment vertical="center"/>
    </xf>
    <xf numFmtId="0" fontId="19" fillId="0" borderId="0" xfId="5" applyFont="1"/>
    <xf numFmtId="0" fontId="19" fillId="0" borderId="0" xfId="5" applyFont="1" applyAlignment="1">
      <alignment horizontal="center"/>
    </xf>
    <xf numFmtId="3" fontId="19" fillId="0" borderId="0" xfId="5" applyNumberFormat="1" applyFont="1"/>
    <xf numFmtId="0" fontId="12" fillId="0" borderId="0" xfId="5" applyFont="1"/>
    <xf numFmtId="3" fontId="6" fillId="0" borderId="17" xfId="2" applyNumberFormat="1" applyFont="1" applyFill="1" applyBorder="1" applyAlignment="1">
      <alignment horizontal="center" vertical="center" wrapText="1"/>
    </xf>
    <xf numFmtId="4" fontId="7" fillId="0" borderId="10" xfId="3" applyNumberFormat="1" applyFont="1" applyBorder="1" applyAlignment="1">
      <alignment vertical="center"/>
    </xf>
    <xf numFmtId="0" fontId="12" fillId="0" borderId="29" xfId="5" applyFont="1" applyBorder="1"/>
    <xf numFmtId="0" fontId="12" fillId="0" borderId="18" xfId="5" applyFont="1" applyBorder="1" applyAlignment="1">
      <alignment horizontal="center"/>
    </xf>
    <xf numFmtId="4" fontId="12" fillId="0" borderId="18" xfId="5" applyNumberFormat="1" applyFont="1" applyBorder="1"/>
    <xf numFmtId="0" fontId="12" fillId="0" borderId="18" xfId="5" applyFont="1" applyBorder="1"/>
    <xf numFmtId="4" fontId="12" fillId="0" borderId="30" xfId="5" applyNumberFormat="1" applyFont="1" applyBorder="1"/>
    <xf numFmtId="4" fontId="5" fillId="0" borderId="27" xfId="5" applyNumberFormat="1" applyFont="1" applyBorder="1"/>
    <xf numFmtId="0" fontId="3" fillId="0" borderId="0" xfId="5" applyAlignment="1">
      <alignment horizontal="center"/>
    </xf>
    <xf numFmtId="164" fontId="4" fillId="2" borderId="2" xfId="1" applyNumberFormat="1" applyFont="1" applyFill="1" applyBorder="1" applyAlignment="1">
      <alignment horizontal="center" vertical="center" wrapText="1"/>
    </xf>
    <xf numFmtId="4" fontId="20" fillId="4" borderId="12" xfId="1" applyNumberFormat="1" applyFont="1" applyFill="1" applyBorder="1" applyAlignment="1">
      <alignment horizontal="right" vertical="center" wrapText="1"/>
    </xf>
    <xf numFmtId="4" fontId="0" fillId="0" borderId="0" xfId="0" applyNumberFormat="1" applyBorder="1"/>
    <xf numFmtId="4" fontId="7" fillId="4" borderId="13" xfId="3" applyNumberFormat="1" applyFont="1" applyFill="1" applyBorder="1" applyAlignment="1">
      <alignment horizontal="center" vertical="center"/>
    </xf>
    <xf numFmtId="0" fontId="9" fillId="0" borderId="0" xfId="0" applyFont="1" applyFill="1" applyBorder="1"/>
    <xf numFmtId="164" fontId="4" fillId="2" borderId="43" xfId="1" applyNumberFormat="1" applyFont="1" applyFill="1" applyBorder="1" applyAlignment="1">
      <alignment horizontal="center" vertical="center" wrapText="1"/>
    </xf>
    <xf numFmtId="164" fontId="4" fillId="2" borderId="44" xfId="1" applyNumberFormat="1" applyFont="1" applyFill="1" applyBorder="1" applyAlignment="1">
      <alignment horizontal="center" vertical="center" wrapText="1"/>
    </xf>
    <xf numFmtId="164" fontId="4" fillId="0" borderId="44" xfId="1" applyNumberFormat="1" applyFont="1" applyFill="1" applyBorder="1" applyAlignment="1">
      <alignment horizontal="center" vertical="center" wrapText="1"/>
    </xf>
    <xf numFmtId="3" fontId="4" fillId="0" borderId="34" xfId="1" applyNumberFormat="1" applyFont="1" applyFill="1" applyBorder="1" applyAlignment="1">
      <alignment horizontal="center" vertical="center" wrapText="1"/>
    </xf>
    <xf numFmtId="4" fontId="4" fillId="2" borderId="45" xfId="1" applyNumberFormat="1" applyFont="1" applyFill="1" applyBorder="1" applyAlignment="1">
      <alignment horizontal="center" vertical="center" wrapText="1"/>
    </xf>
    <xf numFmtId="165" fontId="4" fillId="0" borderId="33" xfId="2" applyNumberFormat="1" applyFont="1" applyFill="1" applyBorder="1" applyAlignment="1">
      <alignment horizontal="center" vertical="center" wrapText="1"/>
    </xf>
    <xf numFmtId="3" fontId="4" fillId="3" borderId="33" xfId="1" applyNumberFormat="1" applyFont="1" applyFill="1" applyBorder="1" applyAlignment="1">
      <alignment horizontal="center" vertical="center" wrapText="1"/>
    </xf>
    <xf numFmtId="4" fontId="0" fillId="0" borderId="10" xfId="0" applyNumberFormat="1" applyFill="1" applyBorder="1" applyAlignment="1">
      <alignment vertical="center"/>
    </xf>
    <xf numFmtId="0" fontId="9" fillId="0" borderId="10" xfId="0" applyFont="1" applyBorder="1"/>
    <xf numFmtId="4" fontId="7" fillId="0" borderId="10" xfId="3" applyNumberFormat="1" applyFont="1" applyFill="1" applyBorder="1" applyAlignment="1">
      <alignment horizontal="center" vertical="center"/>
    </xf>
    <xf numFmtId="4" fontId="7" fillId="0" borderId="10" xfId="3" applyNumberFormat="1" applyFont="1" applyBorder="1" applyAlignment="1">
      <alignment horizontal="center" vertical="center"/>
    </xf>
    <xf numFmtId="4" fontId="3" fillId="7" borderId="10" xfId="5" applyNumberFormat="1" applyFill="1" applyBorder="1"/>
    <xf numFmtId="164" fontId="4" fillId="2" borderId="1" xfId="1" applyNumberFormat="1" applyFont="1" applyFill="1" applyBorder="1" applyAlignment="1">
      <alignment horizontal="center" vertical="center" wrapText="1"/>
    </xf>
    <xf numFmtId="164" fontId="4" fillId="2" borderId="2" xfId="1" applyNumberFormat="1" applyFont="1" applyFill="1" applyBorder="1" applyAlignment="1">
      <alignment horizontal="center" vertical="center" wrapText="1"/>
    </xf>
    <xf numFmtId="14" fontId="18" fillId="2" borderId="3" xfId="1" applyNumberFormat="1" applyFont="1" applyFill="1" applyBorder="1" applyAlignment="1">
      <alignment horizontal="center" vertical="center" wrapText="1"/>
    </xf>
    <xf numFmtId="14" fontId="18" fillId="2" borderId="4" xfId="1" applyNumberFormat="1" applyFont="1" applyFill="1" applyBorder="1" applyAlignment="1">
      <alignment horizontal="center" vertical="center" wrapText="1"/>
    </xf>
    <xf numFmtId="14" fontId="18" fillId="3" borderId="3" xfId="1" applyNumberFormat="1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/>
    </xf>
    <xf numFmtId="0" fontId="17" fillId="5" borderId="2" xfId="0" applyFont="1" applyFill="1" applyBorder="1" applyAlignment="1">
      <alignment horizontal="center"/>
    </xf>
    <xf numFmtId="0" fontId="17" fillId="5" borderId="5" xfId="0" applyFont="1" applyFill="1" applyBorder="1" applyAlignment="1">
      <alignment horizontal="center"/>
    </xf>
    <xf numFmtId="0" fontId="17" fillId="5" borderId="29" xfId="0" applyFont="1" applyFill="1" applyBorder="1" applyAlignment="1">
      <alignment horizontal="center"/>
    </xf>
    <xf numFmtId="0" fontId="17" fillId="5" borderId="18" xfId="0" applyFont="1" applyFill="1" applyBorder="1" applyAlignment="1">
      <alignment horizontal="center"/>
    </xf>
    <xf numFmtId="0" fontId="17" fillId="5" borderId="30" xfId="0" applyFont="1" applyFill="1" applyBorder="1" applyAlignment="1">
      <alignment horizontal="center"/>
    </xf>
    <xf numFmtId="164" fontId="4" fillId="0" borderId="1" xfId="2" applyNumberFormat="1" applyFont="1" applyFill="1" applyBorder="1" applyAlignment="1">
      <alignment horizontal="center" vertical="center" wrapText="1"/>
    </xf>
    <xf numFmtId="164" fontId="4" fillId="0" borderId="2" xfId="2" applyNumberFormat="1" applyFont="1" applyFill="1" applyBorder="1" applyAlignment="1">
      <alignment horizontal="center" vertical="center" wrapText="1"/>
    </xf>
    <xf numFmtId="0" fontId="5" fillId="0" borderId="3" xfId="5" applyFont="1" applyFill="1" applyBorder="1" applyAlignment="1">
      <alignment horizontal="left"/>
    </xf>
    <xf numFmtId="0" fontId="5" fillId="0" borderId="4" xfId="5" applyFont="1" applyFill="1" applyBorder="1" applyAlignment="1">
      <alignment horizontal="left"/>
    </xf>
    <xf numFmtId="0" fontId="5" fillId="0" borderId="3" xfId="5" applyFont="1" applyBorder="1" applyAlignment="1">
      <alignment horizontal="left"/>
    </xf>
    <xf numFmtId="0" fontId="5" fillId="0" borderId="4" xfId="5" applyFont="1" applyBorder="1" applyAlignment="1">
      <alignment horizontal="left"/>
    </xf>
    <xf numFmtId="0" fontId="5" fillId="0" borderId="42" xfId="5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0" xfId="0" applyFont="1" applyBorder="1" applyAlignment="1">
      <alignment horizontal="center"/>
    </xf>
  </cellXfs>
  <cellStyles count="6">
    <cellStyle name="Binlik Ayracı 2" xfId="2"/>
    <cellStyle name="Normal" xfId="0" builtinId="0"/>
    <cellStyle name="Normal 2" xfId="5"/>
    <cellStyle name="Normal_Taşıt Araç.-endüstri" xfId="3"/>
    <cellStyle name="Normal_Tesis Mak Cihaz-poly end." xfId="4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workbookViewId="0">
      <selection activeCell="G7" sqref="G7"/>
    </sheetView>
  </sheetViews>
  <sheetFormatPr defaultRowHeight="14.4" x14ac:dyDescent="0.3"/>
  <cols>
    <col min="3" max="3" width="11" bestFit="1" customWidth="1"/>
    <col min="4" max="4" width="10.109375" bestFit="1" customWidth="1"/>
    <col min="7" max="7" width="19.77734375" customWidth="1"/>
    <col min="8" max="8" width="11" bestFit="1" customWidth="1"/>
    <col min="9" max="9" width="13.5546875" customWidth="1"/>
    <col min="10" max="10" width="10" bestFit="1" customWidth="1"/>
    <col min="13" max="13" width="11.5546875" bestFit="1" customWidth="1"/>
    <col min="15" max="15" width="11" bestFit="1" customWidth="1"/>
    <col min="18" max="18" width="14.44140625" customWidth="1"/>
  </cols>
  <sheetData>
    <row r="1" spans="1:18" ht="19.8" thickBot="1" x14ac:dyDescent="0.35">
      <c r="A1" s="218" t="s">
        <v>0</v>
      </c>
      <c r="B1" s="219"/>
      <c r="C1" s="219"/>
      <c r="D1" s="219"/>
      <c r="E1" s="104"/>
      <c r="F1" s="2"/>
      <c r="G1" s="220">
        <v>45291</v>
      </c>
      <c r="H1" s="220"/>
      <c r="I1" s="220"/>
      <c r="J1" s="220"/>
      <c r="K1" s="221"/>
      <c r="L1" s="8"/>
      <c r="M1" s="222">
        <v>45473</v>
      </c>
      <c r="N1" s="222"/>
      <c r="O1" s="222"/>
      <c r="P1" s="5" t="s">
        <v>19</v>
      </c>
      <c r="Q1" s="6"/>
      <c r="R1" s="7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20" t="s">
        <v>4</v>
      </c>
      <c r="E2" s="11" t="s">
        <v>5</v>
      </c>
      <c r="F2" s="12" t="s">
        <v>6</v>
      </c>
      <c r="G2" s="19" t="s">
        <v>15</v>
      </c>
      <c r="H2" s="12" t="s">
        <v>16</v>
      </c>
      <c r="I2" s="12" t="s">
        <v>18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18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20"/>
      <c r="B3" s="21"/>
      <c r="C3" s="24"/>
      <c r="D3" s="121"/>
      <c r="E3" s="23"/>
      <c r="F3" s="24"/>
      <c r="G3" s="24"/>
      <c r="H3" s="24"/>
      <c r="I3" s="24"/>
      <c r="J3" s="26"/>
      <c r="K3" s="27"/>
      <c r="L3" s="28"/>
      <c r="M3" s="24"/>
      <c r="N3" s="24"/>
      <c r="O3" s="24"/>
      <c r="P3" s="25"/>
      <c r="Q3" s="25"/>
      <c r="R3" s="22"/>
    </row>
    <row r="4" spans="1:18" ht="15" thickBot="1" x14ac:dyDescent="0.35">
      <c r="A4" s="20"/>
      <c r="B4" s="21"/>
      <c r="C4" s="24"/>
      <c r="D4" s="121"/>
      <c r="E4" s="23"/>
      <c r="F4" s="24"/>
      <c r="G4" s="24"/>
      <c r="H4" s="24"/>
      <c r="I4" s="24"/>
      <c r="J4" s="26"/>
      <c r="K4" s="27"/>
      <c r="L4" s="28"/>
      <c r="M4" s="24"/>
      <c r="N4" s="24"/>
      <c r="O4" s="24"/>
      <c r="P4" s="25"/>
      <c r="Q4" s="25"/>
      <c r="R4" s="22"/>
    </row>
    <row r="5" spans="1:18" ht="15" thickBot="1" x14ac:dyDescent="0.35">
      <c r="A5" s="20"/>
      <c r="B5" s="21"/>
      <c r="C5" s="24"/>
      <c r="D5" s="121"/>
      <c r="E5" s="23"/>
      <c r="F5" s="24"/>
      <c r="G5" s="24"/>
      <c r="H5" s="24"/>
      <c r="I5" s="24"/>
      <c r="J5" s="26"/>
      <c r="K5" s="27"/>
      <c r="L5" s="28"/>
      <c r="M5" s="24"/>
      <c r="N5" s="24"/>
      <c r="O5" s="24"/>
      <c r="P5" s="25"/>
      <c r="Q5" s="25"/>
      <c r="R5" s="22"/>
    </row>
    <row r="6" spans="1:18" ht="15" thickBot="1" x14ac:dyDescent="0.35">
      <c r="A6" s="20"/>
      <c r="B6" s="21"/>
      <c r="C6" s="24"/>
      <c r="D6" s="121"/>
      <c r="E6" s="23"/>
      <c r="F6" s="24"/>
      <c r="G6" s="24"/>
      <c r="H6" s="24"/>
      <c r="I6" s="24"/>
      <c r="J6" s="26"/>
      <c r="K6" s="27"/>
      <c r="L6" s="28"/>
      <c r="M6" s="24"/>
      <c r="N6" s="24"/>
      <c r="O6" s="24"/>
      <c r="P6" s="25"/>
      <c r="Q6" s="25"/>
      <c r="R6" s="22"/>
    </row>
    <row r="7" spans="1:18" ht="15" thickBot="1" x14ac:dyDescent="0.35">
      <c r="A7" s="20"/>
      <c r="B7" s="21"/>
      <c r="C7" s="24"/>
      <c r="D7" s="121"/>
      <c r="E7" s="23"/>
      <c r="F7" s="24"/>
      <c r="G7" s="24"/>
      <c r="H7" s="24"/>
      <c r="I7" s="24"/>
      <c r="J7" s="26"/>
      <c r="K7" s="27"/>
      <c r="L7" s="28"/>
      <c r="M7" s="24"/>
      <c r="N7" s="24"/>
      <c r="O7" s="24"/>
      <c r="P7" s="25"/>
      <c r="Q7" s="25"/>
      <c r="R7" s="22"/>
    </row>
    <row r="8" spans="1:18" ht="15" thickBot="1" x14ac:dyDescent="0.35">
      <c r="A8" s="20"/>
      <c r="B8" s="21"/>
      <c r="C8" s="24"/>
      <c r="D8" s="121"/>
      <c r="E8" s="23"/>
      <c r="F8" s="24"/>
      <c r="G8" s="24"/>
      <c r="H8" s="24"/>
      <c r="I8" s="24"/>
      <c r="J8" s="26"/>
      <c r="K8" s="27"/>
      <c r="L8" s="28"/>
      <c r="M8" s="24"/>
      <c r="N8" s="24"/>
      <c r="O8" s="24"/>
      <c r="P8" s="25"/>
      <c r="Q8" s="25"/>
      <c r="R8" s="22"/>
    </row>
    <row r="9" spans="1:18" ht="15" thickBot="1" x14ac:dyDescent="0.35">
      <c r="A9" s="20"/>
      <c r="B9" s="21"/>
      <c r="C9" s="24"/>
      <c r="D9" s="121"/>
      <c r="E9" s="23"/>
      <c r="F9" s="24"/>
      <c r="G9" s="24"/>
      <c r="H9" s="24"/>
      <c r="I9" s="24"/>
      <c r="J9" s="26"/>
      <c r="K9" s="27"/>
      <c r="L9" s="28"/>
      <c r="M9" s="24"/>
      <c r="N9" s="24"/>
      <c r="O9" s="24"/>
      <c r="P9" s="25"/>
      <c r="Q9" s="25"/>
      <c r="R9" s="22"/>
    </row>
    <row r="10" spans="1:18" ht="15" thickBot="1" x14ac:dyDescent="0.35">
      <c r="A10" s="20"/>
      <c r="B10" s="21"/>
      <c r="C10" s="24"/>
      <c r="D10" s="121"/>
      <c r="E10" s="23"/>
      <c r="F10" s="24"/>
      <c r="G10" s="24"/>
      <c r="H10" s="24"/>
      <c r="I10" s="24"/>
      <c r="J10" s="26"/>
      <c r="K10" s="27"/>
      <c r="L10" s="28"/>
      <c r="M10" s="24"/>
      <c r="N10" s="24"/>
      <c r="O10" s="24"/>
      <c r="P10" s="25"/>
      <c r="Q10" s="25"/>
      <c r="R10" s="22"/>
    </row>
    <row r="11" spans="1:18" ht="15" thickBot="1" x14ac:dyDescent="0.35">
      <c r="A11" s="20"/>
      <c r="B11" s="21"/>
      <c r="C11" s="24"/>
      <c r="D11" s="121"/>
      <c r="E11" s="23"/>
      <c r="F11" s="24"/>
      <c r="G11" s="24"/>
      <c r="H11" s="24"/>
      <c r="I11" s="24"/>
      <c r="J11" s="26"/>
      <c r="K11" s="27"/>
      <c r="L11" s="28"/>
      <c r="M11" s="24"/>
      <c r="N11" s="24"/>
      <c r="O11" s="24"/>
      <c r="P11" s="25"/>
      <c r="Q11" s="25"/>
      <c r="R11" s="22"/>
    </row>
    <row r="12" spans="1:18" ht="15" thickBot="1" x14ac:dyDescent="0.35">
      <c r="A12" s="20"/>
      <c r="B12" s="21"/>
      <c r="C12" s="24"/>
      <c r="D12" s="121"/>
      <c r="E12" s="23"/>
      <c r="F12" s="24"/>
      <c r="G12" s="24"/>
      <c r="H12" s="24"/>
      <c r="I12" s="24"/>
      <c r="J12" s="26"/>
      <c r="K12" s="27"/>
      <c r="L12" s="28"/>
      <c r="M12" s="24"/>
      <c r="N12" s="24"/>
      <c r="O12" s="24"/>
      <c r="P12" s="25"/>
      <c r="Q12" s="25"/>
      <c r="R12" s="22"/>
    </row>
    <row r="13" spans="1:18" ht="15" thickBot="1" x14ac:dyDescent="0.35">
      <c r="A13" s="20"/>
      <c r="B13" s="21"/>
      <c r="C13" s="24"/>
      <c r="D13" s="121"/>
      <c r="E13" s="23"/>
      <c r="F13" s="24"/>
      <c r="G13" s="24"/>
      <c r="H13" s="24"/>
      <c r="I13" s="24"/>
      <c r="J13" s="26"/>
      <c r="K13" s="27"/>
      <c r="L13" s="28"/>
      <c r="M13" s="24"/>
      <c r="N13" s="24"/>
      <c r="O13" s="24"/>
      <c r="P13" s="25"/>
      <c r="Q13" s="25"/>
      <c r="R13" s="22"/>
    </row>
    <row r="14" spans="1:18" ht="15" thickBot="1" x14ac:dyDescent="0.35">
      <c r="A14" s="20"/>
      <c r="B14" s="21"/>
      <c r="C14" s="24"/>
      <c r="D14" s="121"/>
      <c r="E14" s="23"/>
      <c r="F14" s="24"/>
      <c r="G14" s="24"/>
      <c r="H14" s="24"/>
      <c r="I14" s="24"/>
      <c r="J14" s="26"/>
      <c r="K14" s="27"/>
      <c r="L14" s="28"/>
      <c r="M14" s="24"/>
      <c r="N14" s="24"/>
      <c r="O14" s="24"/>
      <c r="P14" s="25"/>
      <c r="Q14" s="25"/>
      <c r="R14" s="22"/>
    </row>
    <row r="15" spans="1:18" ht="15" thickBot="1" x14ac:dyDescent="0.35">
      <c r="A15" s="20"/>
      <c r="B15" s="21"/>
      <c r="C15" s="24"/>
      <c r="D15" s="121"/>
      <c r="E15" s="23"/>
      <c r="F15" s="24"/>
      <c r="G15" s="24"/>
      <c r="H15" s="24"/>
      <c r="I15" s="24"/>
      <c r="J15" s="26"/>
      <c r="K15" s="27"/>
      <c r="L15" s="28"/>
      <c r="M15" s="24"/>
      <c r="N15" s="24"/>
      <c r="O15" s="24"/>
      <c r="P15" s="25"/>
      <c r="Q15" s="25"/>
      <c r="R15" s="22"/>
    </row>
    <row r="16" spans="1:18" ht="15" thickBot="1" x14ac:dyDescent="0.35">
      <c r="A16" s="20"/>
      <c r="B16" s="21"/>
      <c r="C16" s="24"/>
      <c r="D16" s="121"/>
      <c r="E16" s="23"/>
      <c r="F16" s="24"/>
      <c r="G16" s="24"/>
      <c r="H16" s="24"/>
      <c r="I16" s="24"/>
      <c r="J16" s="26"/>
      <c r="K16" s="27"/>
      <c r="L16" s="28"/>
      <c r="M16" s="24"/>
      <c r="N16" s="24"/>
      <c r="O16" s="24"/>
      <c r="P16" s="25"/>
      <c r="Q16" s="25"/>
      <c r="R16" s="22"/>
    </row>
    <row r="17" spans="1:18" ht="15" thickBot="1" x14ac:dyDescent="0.35">
      <c r="A17" s="20"/>
      <c r="B17" s="21"/>
      <c r="C17" s="24"/>
      <c r="D17" s="121"/>
      <c r="E17" s="23"/>
      <c r="F17" s="24"/>
      <c r="G17" s="24"/>
      <c r="H17" s="24"/>
      <c r="I17" s="24"/>
      <c r="J17" s="31"/>
      <c r="K17" s="27"/>
      <c r="L17" s="28"/>
      <c r="M17" s="24"/>
      <c r="N17" s="24"/>
      <c r="O17" s="24"/>
      <c r="P17" s="25"/>
      <c r="Q17" s="25"/>
      <c r="R17" s="22"/>
    </row>
    <row r="18" spans="1:18" ht="15" thickBot="1" x14ac:dyDescent="0.35">
      <c r="A18" s="20"/>
      <c r="B18" s="21"/>
      <c r="C18" s="24"/>
      <c r="D18" s="121"/>
      <c r="E18" s="23"/>
      <c r="F18" s="24"/>
      <c r="G18" s="24"/>
      <c r="H18" s="24"/>
      <c r="I18" s="24"/>
      <c r="J18" s="31"/>
      <c r="K18" s="27"/>
      <c r="L18" s="28"/>
      <c r="M18" s="24"/>
      <c r="N18" s="24"/>
      <c r="O18" s="24"/>
      <c r="P18" s="25"/>
      <c r="Q18" s="25"/>
      <c r="R18" s="22"/>
    </row>
    <row r="19" spans="1:18" ht="15" thickBot="1" x14ac:dyDescent="0.35">
      <c r="A19" s="20"/>
      <c r="B19" s="21"/>
      <c r="C19" s="24"/>
      <c r="D19" s="121"/>
      <c r="E19" s="23"/>
      <c r="F19" s="24"/>
      <c r="G19" s="24"/>
      <c r="H19" s="24"/>
      <c r="I19" s="24"/>
      <c r="J19" s="31"/>
      <c r="K19" s="27"/>
      <c r="L19" s="28"/>
      <c r="M19" s="24"/>
      <c r="N19" s="24"/>
      <c r="O19" s="24"/>
      <c r="P19" s="25"/>
      <c r="Q19" s="25"/>
      <c r="R19" s="22"/>
    </row>
    <row r="20" spans="1:18" ht="15" thickBot="1" x14ac:dyDescent="0.35">
      <c r="A20" s="59" t="s">
        <v>22</v>
      </c>
      <c r="B20" s="60"/>
      <c r="C20" s="58">
        <f>SUM(C3:C19)</f>
        <v>0</v>
      </c>
      <c r="D20" s="61"/>
      <c r="E20" s="61"/>
      <c r="F20" s="62">
        <f>SUM(F3:F19)</f>
        <v>0</v>
      </c>
      <c r="G20" s="62">
        <f>SUM(G3:G19)</f>
        <v>0</v>
      </c>
      <c r="H20" s="62">
        <f>SUM(H3:H19)</f>
        <v>0</v>
      </c>
      <c r="I20" s="62">
        <f>SUM(I3:I19)</f>
        <v>0</v>
      </c>
      <c r="J20" s="63"/>
      <c r="K20" s="64"/>
      <c r="L20" s="65"/>
      <c r="M20" s="62">
        <f t="shared" ref="M20:R20" si="0">SUM(M3:M19)</f>
        <v>0</v>
      </c>
      <c r="N20" s="62">
        <f t="shared" si="0"/>
        <v>0</v>
      </c>
      <c r="O20" s="62">
        <f t="shared" si="0"/>
        <v>0</v>
      </c>
      <c r="P20" s="62">
        <f t="shared" si="0"/>
        <v>0</v>
      </c>
      <c r="Q20" s="62">
        <f t="shared" si="0"/>
        <v>0</v>
      </c>
      <c r="R20" s="62">
        <f t="shared" si="0"/>
        <v>0</v>
      </c>
    </row>
    <row r="21" spans="1:18" x14ac:dyDescent="0.3">
      <c r="G21" s="29">
        <f>G20-F20</f>
        <v>0</v>
      </c>
      <c r="M21" s="29">
        <f>M20-G20</f>
        <v>0</v>
      </c>
    </row>
    <row r="22" spans="1:18" ht="15" thickBot="1" x14ac:dyDescent="0.35"/>
    <row r="23" spans="1:18" x14ac:dyDescent="0.3">
      <c r="A23" s="223" t="s">
        <v>40</v>
      </c>
      <c r="B23" s="224"/>
      <c r="C23" s="224"/>
      <c r="D23" s="224"/>
      <c r="E23" s="224"/>
      <c r="F23" s="224"/>
      <c r="G23" s="224"/>
      <c r="H23" s="224"/>
      <c r="I23" s="224"/>
      <c r="J23" s="225"/>
    </row>
    <row r="24" spans="1:18" ht="15" thickBot="1" x14ac:dyDescent="0.35">
      <c r="A24" s="226"/>
      <c r="B24" s="227"/>
      <c r="C24" s="227"/>
      <c r="D24" s="227"/>
      <c r="E24" s="227"/>
      <c r="F24" s="227"/>
      <c r="G24" s="227"/>
      <c r="H24" s="227"/>
      <c r="I24" s="227"/>
      <c r="J24" s="228"/>
    </row>
    <row r="25" spans="1:18" ht="24.6" thickBot="1" x14ac:dyDescent="0.35">
      <c r="A25" s="32" t="s">
        <v>1</v>
      </c>
      <c r="B25" s="33" t="s">
        <v>20</v>
      </c>
      <c r="C25" s="33" t="s">
        <v>3</v>
      </c>
      <c r="D25" s="34" t="s">
        <v>4</v>
      </c>
      <c r="E25" s="34" t="s">
        <v>5</v>
      </c>
      <c r="F25" s="13" t="s">
        <v>6</v>
      </c>
      <c r="G25" s="48" t="s">
        <v>7</v>
      </c>
      <c r="H25" s="48" t="s">
        <v>8</v>
      </c>
      <c r="I25" s="3" t="s">
        <v>9</v>
      </c>
      <c r="J25" s="56" t="s">
        <v>10</v>
      </c>
    </row>
    <row r="26" spans="1:18" x14ac:dyDescent="0.3">
      <c r="A26" s="50"/>
      <c r="B26" s="51"/>
      <c r="C26" s="49"/>
      <c r="D26" s="52"/>
      <c r="E26" s="52"/>
      <c r="F26" s="53"/>
      <c r="G26" s="49"/>
      <c r="H26" s="49"/>
      <c r="I26" s="54"/>
      <c r="J26" s="55">
        <v>0</v>
      </c>
    </row>
    <row r="30" spans="1:18" x14ac:dyDescent="0.3">
      <c r="G30" s="42"/>
      <c r="H30" s="41"/>
      <c r="I30" s="41"/>
    </row>
    <row r="31" spans="1:18" x14ac:dyDescent="0.3">
      <c r="G31" s="23"/>
      <c r="H31" s="43" t="s">
        <v>26</v>
      </c>
      <c r="I31" s="43" t="s">
        <v>25</v>
      </c>
    </row>
    <row r="32" spans="1:18" x14ac:dyDescent="0.3">
      <c r="G32" s="23" t="s">
        <v>23</v>
      </c>
      <c r="H32" s="25">
        <f>G20</f>
        <v>0</v>
      </c>
      <c r="I32" s="25">
        <v>0</v>
      </c>
      <c r="J32" s="29">
        <f>F20+F26</f>
        <v>0</v>
      </c>
    </row>
    <row r="33" spans="7:9" x14ac:dyDescent="0.3">
      <c r="G33" s="23" t="s">
        <v>24</v>
      </c>
      <c r="H33" s="25">
        <v>0</v>
      </c>
      <c r="I33" s="25">
        <f>I28</f>
        <v>0</v>
      </c>
    </row>
    <row r="34" spans="7:9" x14ac:dyDescent="0.3">
      <c r="G34" s="23" t="s">
        <v>42</v>
      </c>
      <c r="H34" s="25"/>
      <c r="I34" s="25">
        <f>I29</f>
        <v>0</v>
      </c>
    </row>
    <row r="35" spans="7:9" x14ac:dyDescent="0.3">
      <c r="G35" s="66" t="s">
        <v>22</v>
      </c>
      <c r="H35" s="43">
        <f>SUM(H32:H34)</f>
        <v>0</v>
      </c>
      <c r="I35" s="43">
        <f>SUM(I32:I33)</f>
        <v>0</v>
      </c>
    </row>
  </sheetData>
  <mergeCells count="4">
    <mergeCell ref="A1:D1"/>
    <mergeCell ref="G1:K1"/>
    <mergeCell ref="M1:O1"/>
    <mergeCell ref="A23:J24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workbookViewId="0">
      <selection activeCell="B24" sqref="B24"/>
    </sheetView>
  </sheetViews>
  <sheetFormatPr defaultRowHeight="14.4" x14ac:dyDescent="0.3"/>
  <cols>
    <col min="2" max="2" width="19.33203125" customWidth="1"/>
    <col min="3" max="3" width="11.6640625" bestFit="1" customWidth="1"/>
    <col min="5" max="5" width="21.44140625" customWidth="1"/>
    <col min="6" max="6" width="13.33203125" customWidth="1"/>
    <col min="7" max="7" width="14.44140625" customWidth="1"/>
    <col min="8" max="9" width="11.5546875" bestFit="1" customWidth="1"/>
    <col min="12" max="12" width="11.5546875" bestFit="1" customWidth="1"/>
    <col min="13" max="13" width="13.109375" bestFit="1" customWidth="1"/>
    <col min="14" max="14" width="9.88671875" bestFit="1" customWidth="1"/>
    <col min="15" max="15" width="14.109375" customWidth="1"/>
    <col min="16" max="16" width="14" customWidth="1"/>
    <col min="17" max="17" width="12.5546875" customWidth="1"/>
    <col min="18" max="18" width="13" customWidth="1"/>
  </cols>
  <sheetData>
    <row r="1" spans="1:18" ht="19.8" thickBot="1" x14ac:dyDescent="0.35">
      <c r="A1" s="218" t="s">
        <v>0</v>
      </c>
      <c r="B1" s="219"/>
      <c r="C1" s="219"/>
      <c r="D1" s="219"/>
      <c r="E1" s="104"/>
      <c r="F1" s="2"/>
      <c r="G1" s="220">
        <v>45291</v>
      </c>
      <c r="H1" s="220"/>
      <c r="I1" s="220"/>
      <c r="J1" s="220"/>
      <c r="K1" s="221"/>
      <c r="L1" s="8"/>
      <c r="M1" s="222">
        <v>45473</v>
      </c>
      <c r="N1" s="222"/>
      <c r="O1" s="222"/>
      <c r="P1" s="5" t="s">
        <v>19</v>
      </c>
      <c r="Q1" s="6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13" t="s">
        <v>15</v>
      </c>
      <c r="N2" s="114" t="s">
        <v>16</v>
      </c>
      <c r="O2" s="114" t="s">
        <v>18</v>
      </c>
      <c r="P2" s="115" t="s">
        <v>11</v>
      </c>
      <c r="Q2" s="116" t="s">
        <v>12</v>
      </c>
      <c r="R2" s="17" t="s">
        <v>13</v>
      </c>
    </row>
    <row r="3" spans="1:18" ht="15" thickBot="1" x14ac:dyDescent="0.35">
      <c r="A3" s="78"/>
      <c r="B3" s="79"/>
      <c r="C3" s="80"/>
      <c r="D3" s="81"/>
      <c r="E3" s="81"/>
      <c r="F3" s="75"/>
      <c r="G3" s="84"/>
      <c r="H3" s="84"/>
      <c r="I3" s="76"/>
      <c r="J3" s="30"/>
      <c r="K3" s="83"/>
      <c r="L3" s="112">
        <v>1.19493</v>
      </c>
      <c r="M3" s="117">
        <f>I3*L3</f>
        <v>0</v>
      </c>
      <c r="N3" s="118">
        <f>H3*L3</f>
        <v>0</v>
      </c>
      <c r="O3" s="117">
        <f>M3-N3</f>
        <v>0</v>
      </c>
      <c r="P3" s="117">
        <f>O3*K3*2/100</f>
        <v>0</v>
      </c>
      <c r="Q3" s="119">
        <f>N3+P3</f>
        <v>0</v>
      </c>
      <c r="R3" s="25">
        <f>M3-Q3</f>
        <v>0</v>
      </c>
    </row>
    <row r="4" spans="1:18" ht="15" thickBot="1" x14ac:dyDescent="0.35">
      <c r="A4" s="78"/>
      <c r="B4" s="79"/>
      <c r="C4" s="80"/>
      <c r="D4" s="81"/>
      <c r="E4" s="81"/>
      <c r="F4" s="75"/>
      <c r="G4" s="84"/>
      <c r="H4" s="84"/>
      <c r="I4" s="76"/>
      <c r="J4" s="30"/>
      <c r="K4" s="83"/>
      <c r="L4" s="112">
        <v>1.19493</v>
      </c>
      <c r="M4" s="117">
        <f t="shared" ref="M4:M5" si="0">I4*L4</f>
        <v>0</v>
      </c>
      <c r="N4" s="118">
        <f t="shared" ref="N4:N5" si="1">H4*L4</f>
        <v>0</v>
      </c>
      <c r="O4" s="117">
        <f t="shared" ref="O4:O5" si="2">M4-N4</f>
        <v>0</v>
      </c>
      <c r="P4" s="117">
        <f t="shared" ref="P4:P5" si="3">O4*K4*2/100</f>
        <v>0</v>
      </c>
      <c r="Q4" s="119">
        <f t="shared" ref="Q4:Q5" si="4">N4+P4</f>
        <v>0</v>
      </c>
      <c r="R4" s="25">
        <f t="shared" ref="R4:R5" si="5">M4-Q4</f>
        <v>0</v>
      </c>
    </row>
    <row r="5" spans="1:18" ht="15" thickBot="1" x14ac:dyDescent="0.35">
      <c r="A5" s="78"/>
      <c r="B5" s="79"/>
      <c r="C5" s="80"/>
      <c r="D5" s="81"/>
      <c r="E5" s="81"/>
      <c r="F5" s="75"/>
      <c r="G5" s="84"/>
      <c r="H5" s="84"/>
      <c r="I5" s="76"/>
      <c r="J5" s="30"/>
      <c r="K5" s="83"/>
      <c r="L5" s="112">
        <v>1.19493</v>
      </c>
      <c r="M5" s="117">
        <f t="shared" si="0"/>
        <v>0</v>
      </c>
      <c r="N5" s="117">
        <f t="shared" si="1"/>
        <v>0</v>
      </c>
      <c r="O5" s="117">
        <f t="shared" si="2"/>
        <v>0</v>
      </c>
      <c r="P5" s="117">
        <f t="shared" si="3"/>
        <v>0</v>
      </c>
      <c r="Q5" s="119">
        <f t="shared" si="4"/>
        <v>0</v>
      </c>
      <c r="R5" s="25">
        <f t="shared" si="5"/>
        <v>0</v>
      </c>
    </row>
    <row r="6" spans="1:18" x14ac:dyDescent="0.3">
      <c r="A6" s="83" t="s">
        <v>22</v>
      </c>
      <c r="B6" s="83"/>
      <c r="C6" s="103">
        <f>SUM(C3:C5)</f>
        <v>0</v>
      </c>
      <c r="D6" s="102"/>
      <c r="E6" s="102"/>
      <c r="F6" s="103">
        <f>SUM(F3:F5)</f>
        <v>0</v>
      </c>
      <c r="G6" s="103">
        <f>SUM(G3:G5)</f>
        <v>0</v>
      </c>
      <c r="H6" s="103">
        <f>SUM(H3:H5)</f>
        <v>0</v>
      </c>
      <c r="I6" s="103">
        <f>SUM(I3:I5)</f>
        <v>0</v>
      </c>
      <c r="J6" s="83"/>
      <c r="L6" s="29"/>
      <c r="M6" s="103">
        <f>SUM(M3:M5)</f>
        <v>0</v>
      </c>
      <c r="N6" s="103">
        <f t="shared" ref="N6:O6" si="6">SUM(N3:N5)</f>
        <v>0</v>
      </c>
      <c r="O6" s="103">
        <f t="shared" si="6"/>
        <v>0</v>
      </c>
      <c r="P6" s="103">
        <f>SUM(P3:P5)</f>
        <v>0</v>
      </c>
      <c r="Q6" s="103">
        <f>SUM(Q3:Q5)</f>
        <v>0</v>
      </c>
      <c r="R6" s="43">
        <f>SUM(R3:R5)</f>
        <v>0</v>
      </c>
    </row>
    <row r="11" spans="1:18" ht="15.6" x14ac:dyDescent="0.3">
      <c r="A11" s="130"/>
      <c r="B11" s="130"/>
      <c r="C11" s="130"/>
      <c r="D11" s="130"/>
      <c r="E11" s="130"/>
      <c r="F11" s="131"/>
      <c r="G11" s="132"/>
      <c r="H11" s="132"/>
      <c r="I11" s="133"/>
      <c r="J11" s="133"/>
    </row>
    <row r="12" spans="1:18" ht="14.4" customHeight="1" thickBot="1" x14ac:dyDescent="0.35">
      <c r="A12" s="130" t="s">
        <v>31</v>
      </c>
      <c r="B12" s="130"/>
      <c r="C12" s="130"/>
      <c r="D12" s="130"/>
      <c r="E12" s="130"/>
      <c r="F12" s="131"/>
      <c r="G12" s="132"/>
      <c r="H12" s="132"/>
      <c r="I12" s="133"/>
      <c r="J12" s="133"/>
    </row>
    <row r="13" spans="1:18" ht="27.6" customHeight="1" thickBot="1" x14ac:dyDescent="0.35">
      <c r="A13" s="229" t="s">
        <v>0</v>
      </c>
      <c r="B13" s="230"/>
      <c r="C13" s="230"/>
      <c r="D13" s="230"/>
      <c r="E13" s="134"/>
      <c r="F13" s="135"/>
      <c r="G13" s="135"/>
      <c r="H13" s="136"/>
      <c r="I13" s="231"/>
      <c r="J13" s="232"/>
    </row>
    <row r="14" spans="1:18" ht="21" customHeight="1" thickBot="1" x14ac:dyDescent="0.35">
      <c r="A14" s="137" t="s">
        <v>1</v>
      </c>
      <c r="B14" s="138" t="s">
        <v>20</v>
      </c>
      <c r="C14" s="138" t="s">
        <v>3</v>
      </c>
      <c r="D14" s="139" t="s">
        <v>4</v>
      </c>
      <c r="E14" s="139" t="s">
        <v>5</v>
      </c>
      <c r="F14" s="140" t="s">
        <v>6</v>
      </c>
      <c r="G14" s="141" t="s">
        <v>9</v>
      </c>
      <c r="H14" s="142" t="s">
        <v>10</v>
      </c>
      <c r="I14" s="143" t="s">
        <v>12</v>
      </c>
      <c r="J14" s="143" t="s">
        <v>13</v>
      </c>
    </row>
    <row r="15" spans="1:18" x14ac:dyDescent="0.3">
      <c r="A15" s="126">
        <v>252</v>
      </c>
      <c r="B15" s="127"/>
      <c r="C15" s="25"/>
      <c r="D15" s="23"/>
      <c r="E15" s="23"/>
      <c r="F15" s="85"/>
      <c r="G15" s="47"/>
      <c r="H15" s="128"/>
      <c r="I15" s="129"/>
      <c r="J15" s="129"/>
    </row>
    <row r="16" spans="1:18" x14ac:dyDescent="0.3">
      <c r="A16" s="126">
        <v>252</v>
      </c>
      <c r="B16" s="127"/>
      <c r="C16" s="25"/>
      <c r="D16" s="23"/>
      <c r="E16" s="23"/>
      <c r="F16" s="85"/>
      <c r="G16" s="47"/>
      <c r="H16" s="128"/>
      <c r="I16" s="129"/>
      <c r="J16" s="129"/>
    </row>
    <row r="17" spans="1:10" x14ac:dyDescent="0.3">
      <c r="A17" s="126">
        <v>252</v>
      </c>
      <c r="B17" s="127"/>
      <c r="C17" s="25"/>
      <c r="D17" s="23"/>
      <c r="E17" s="23"/>
      <c r="F17" s="85"/>
      <c r="G17" s="47"/>
      <c r="H17" s="128"/>
      <c r="I17" s="129"/>
      <c r="J17" s="129"/>
    </row>
    <row r="18" spans="1:10" ht="15" thickBot="1" x14ac:dyDescent="0.35">
      <c r="A18" s="144">
        <v>252</v>
      </c>
      <c r="B18" s="145"/>
      <c r="C18" s="146"/>
      <c r="D18" s="147"/>
      <c r="E18" s="147"/>
      <c r="F18" s="148"/>
      <c r="G18" s="149"/>
      <c r="H18" s="150"/>
      <c r="I18" s="151"/>
      <c r="J18" s="151"/>
    </row>
    <row r="19" spans="1:10" ht="15" thickBot="1" x14ac:dyDescent="0.35">
      <c r="A19" s="152"/>
      <c r="B19" s="153" t="s">
        <v>22</v>
      </c>
      <c r="C19" s="154">
        <f>SUM(C15:C18)</f>
        <v>0</v>
      </c>
      <c r="D19" s="153"/>
      <c r="E19" s="153"/>
      <c r="F19" s="154">
        <f>SUM(F15:F18)</f>
        <v>0</v>
      </c>
      <c r="G19" s="154"/>
      <c r="H19" s="155"/>
      <c r="I19" s="156">
        <f t="shared" ref="I19:J19" si="7">SUM(I15:I18)</f>
        <v>0</v>
      </c>
      <c r="J19" s="156">
        <f t="shared" si="7"/>
        <v>0</v>
      </c>
    </row>
    <row r="20" spans="1:10" x14ac:dyDescent="0.3">
      <c r="A20" s="133"/>
      <c r="B20" s="133"/>
      <c r="C20" s="133"/>
      <c r="D20" s="133"/>
      <c r="E20" s="133"/>
      <c r="F20" s="133"/>
      <c r="G20" s="133"/>
      <c r="H20" s="133"/>
      <c r="I20" s="133"/>
      <c r="J20" s="133"/>
    </row>
    <row r="24" spans="1:10" x14ac:dyDescent="0.3">
      <c r="E24" s="23"/>
      <c r="F24" s="43" t="s">
        <v>26</v>
      </c>
      <c r="G24" s="43" t="s">
        <v>25</v>
      </c>
    </row>
    <row r="25" spans="1:10" x14ac:dyDescent="0.3">
      <c r="E25" s="23" t="s">
        <v>23</v>
      </c>
      <c r="F25" s="25">
        <f>G6</f>
        <v>0</v>
      </c>
      <c r="G25" s="25"/>
    </row>
    <row r="26" spans="1:10" x14ac:dyDescent="0.3">
      <c r="E26" s="23" t="s">
        <v>24</v>
      </c>
      <c r="F26" s="25">
        <f>F19</f>
        <v>0</v>
      </c>
      <c r="G26" s="25">
        <v>11655.21</v>
      </c>
    </row>
    <row r="27" spans="1:10" x14ac:dyDescent="0.3">
      <c r="C27" s="45"/>
      <c r="D27" s="45"/>
      <c r="E27" s="66" t="s">
        <v>22</v>
      </c>
      <c r="F27" s="43">
        <f>SUM(F25:F26)</f>
        <v>0</v>
      </c>
      <c r="G27" s="43">
        <f>SUM(G25:G26)</f>
        <v>11655.21</v>
      </c>
    </row>
    <row r="28" spans="1:10" x14ac:dyDescent="0.3">
      <c r="E28" s="42"/>
      <c r="F28" s="41"/>
      <c r="G28" s="41"/>
    </row>
    <row r="29" spans="1:10" x14ac:dyDescent="0.3">
      <c r="E29" s="67" t="s">
        <v>27</v>
      </c>
      <c r="F29" s="41">
        <f>F19</f>
        <v>0</v>
      </c>
      <c r="G29" s="41">
        <v>11655.21</v>
      </c>
      <c r="H29" s="29">
        <f>F29-G29</f>
        <v>-11655.21</v>
      </c>
    </row>
    <row r="30" spans="1:10" x14ac:dyDescent="0.3">
      <c r="E30" s="67" t="s">
        <v>30</v>
      </c>
      <c r="F30" s="41">
        <f>F27-F29</f>
        <v>0</v>
      </c>
      <c r="G30" s="41"/>
    </row>
    <row r="31" spans="1:10" x14ac:dyDescent="0.3">
      <c r="E31" s="67" t="s">
        <v>29</v>
      </c>
      <c r="F31" s="41">
        <v>0</v>
      </c>
      <c r="G31" s="41"/>
    </row>
    <row r="32" spans="1:10" x14ac:dyDescent="0.3">
      <c r="E32" s="68" t="s">
        <v>28</v>
      </c>
      <c r="F32" s="69">
        <f>F30-F31</f>
        <v>0</v>
      </c>
      <c r="G32" s="41"/>
    </row>
    <row r="33" spans="5:6" x14ac:dyDescent="0.3">
      <c r="E33" s="70"/>
      <c r="F33" s="70"/>
    </row>
  </sheetData>
  <mergeCells count="5">
    <mergeCell ref="A1:D1"/>
    <mergeCell ref="G1:K1"/>
    <mergeCell ref="M1:O1"/>
    <mergeCell ref="A13:D13"/>
    <mergeCell ref="I13:J1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workbookViewId="0">
      <selection activeCell="G25" sqref="G25"/>
    </sheetView>
  </sheetViews>
  <sheetFormatPr defaultRowHeight="14.4" x14ac:dyDescent="0.3"/>
  <cols>
    <col min="2" max="2" width="17.6640625" customWidth="1"/>
    <col min="3" max="3" width="16.33203125" style="45" bestFit="1" customWidth="1"/>
    <col min="5" max="5" width="20.44140625" bestFit="1" customWidth="1"/>
    <col min="6" max="6" width="16.88671875" bestFit="1" customWidth="1"/>
    <col min="7" max="7" width="13.6640625" customWidth="1"/>
    <col min="8" max="8" width="14.77734375" customWidth="1"/>
    <col min="9" max="9" width="10" bestFit="1" customWidth="1"/>
    <col min="11" max="11" width="18.109375" customWidth="1"/>
    <col min="12" max="12" width="13.44140625" customWidth="1"/>
    <col min="13" max="13" width="12.6640625" customWidth="1"/>
    <col min="14" max="14" width="11" bestFit="1" customWidth="1"/>
    <col min="15" max="15" width="10.109375" bestFit="1" customWidth="1"/>
    <col min="16" max="16" width="19.44140625" customWidth="1"/>
    <col min="17" max="17" width="11" bestFit="1" customWidth="1"/>
    <col min="18" max="18" width="10.109375" bestFit="1" customWidth="1"/>
  </cols>
  <sheetData>
    <row r="1" spans="1:18" ht="15" customHeight="1" thickBot="1" x14ac:dyDescent="0.35">
      <c r="A1" s="218" t="s">
        <v>0</v>
      </c>
      <c r="B1" s="219"/>
      <c r="C1" s="219"/>
      <c r="D1" s="219"/>
      <c r="E1" s="1"/>
      <c r="F1" s="2"/>
      <c r="G1" s="220">
        <v>45291</v>
      </c>
      <c r="H1" s="220"/>
      <c r="I1" s="220"/>
      <c r="J1" s="220"/>
      <c r="K1" s="221"/>
      <c r="L1" s="8"/>
      <c r="M1" s="222">
        <v>45473</v>
      </c>
      <c r="N1" s="222"/>
      <c r="O1" s="222"/>
      <c r="P1" s="5" t="s">
        <v>19</v>
      </c>
      <c r="Q1" s="6"/>
      <c r="R1" s="7"/>
    </row>
    <row r="2" spans="1:18" ht="60.6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18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37"/>
      <c r="B3" s="38"/>
      <c r="C3" s="105"/>
      <c r="D3" s="106"/>
      <c r="E3" s="106"/>
      <c r="F3" s="110"/>
      <c r="G3" s="111"/>
      <c r="H3" s="111"/>
      <c r="I3" s="107"/>
      <c r="J3" s="108" t="s">
        <v>32</v>
      </c>
      <c r="K3" s="39">
        <v>10</v>
      </c>
      <c r="L3" s="109">
        <v>1.19493</v>
      </c>
      <c r="M3" s="49">
        <f>G3*L3</f>
        <v>0</v>
      </c>
      <c r="N3" s="49">
        <f>H3*L3</f>
        <v>0</v>
      </c>
      <c r="O3" s="49">
        <f>M3-N3</f>
        <v>0</v>
      </c>
      <c r="P3" s="25">
        <f t="shared" ref="P3:P4" si="0">K3*O3*2/100</f>
        <v>0</v>
      </c>
      <c r="Q3" s="36">
        <f>P3+N3</f>
        <v>0</v>
      </c>
      <c r="R3" s="36">
        <f>M3-Q3</f>
        <v>0</v>
      </c>
    </row>
    <row r="4" spans="1:18" ht="15" thickBot="1" x14ac:dyDescent="0.35">
      <c r="A4" s="37"/>
      <c r="B4" s="38"/>
      <c r="C4" s="105"/>
      <c r="D4" s="106"/>
      <c r="E4" s="106"/>
      <c r="F4" s="110"/>
      <c r="G4" s="111"/>
      <c r="H4" s="111"/>
      <c r="I4" s="107"/>
      <c r="J4" s="108" t="s">
        <v>32</v>
      </c>
      <c r="K4" s="39">
        <v>10</v>
      </c>
      <c r="L4" s="109">
        <v>1.19493</v>
      </c>
      <c r="M4" s="49">
        <f t="shared" ref="M4" si="1">G4*L4</f>
        <v>0</v>
      </c>
      <c r="N4" s="49">
        <f t="shared" ref="N4" si="2">H4*L4</f>
        <v>0</v>
      </c>
      <c r="O4" s="49">
        <f t="shared" ref="O4" si="3">M4-N4</f>
        <v>0</v>
      </c>
      <c r="P4" s="25">
        <f t="shared" si="0"/>
        <v>0</v>
      </c>
      <c r="Q4" s="36">
        <f t="shared" ref="Q4" si="4">P4+N4</f>
        <v>0</v>
      </c>
      <c r="R4" s="36">
        <f t="shared" ref="R4" si="5">M4-Q4</f>
        <v>0</v>
      </c>
    </row>
    <row r="5" spans="1:18" x14ac:dyDescent="0.3">
      <c r="A5" s="21"/>
      <c r="B5" s="57" t="s">
        <v>22</v>
      </c>
      <c r="C5" s="86">
        <f>SUM(C3:C4)</f>
        <v>0</v>
      </c>
      <c r="D5" s="87"/>
      <c r="E5" s="87"/>
      <c r="F5" s="88">
        <f>SUM(F3:F4)</f>
        <v>0</v>
      </c>
      <c r="G5" s="88">
        <f>SUM(G3:G4)</f>
        <v>0</v>
      </c>
      <c r="H5" s="88">
        <f>SUM(H3:H4)</f>
        <v>0</v>
      </c>
      <c r="I5" s="88">
        <f>SUM(I3:I4)</f>
        <v>0</v>
      </c>
      <c r="J5" s="88"/>
      <c r="K5" s="88"/>
      <c r="L5" s="88"/>
      <c r="M5" s="88">
        <f t="shared" ref="M5:R5" si="6">SUM(M3:M4)</f>
        <v>0</v>
      </c>
      <c r="N5" s="88">
        <f t="shared" si="6"/>
        <v>0</v>
      </c>
      <c r="O5" s="88">
        <f t="shared" si="6"/>
        <v>0</v>
      </c>
      <c r="P5" s="88">
        <f t="shared" si="6"/>
        <v>0</v>
      </c>
      <c r="Q5" s="88">
        <f t="shared" si="6"/>
        <v>0</v>
      </c>
      <c r="R5" s="88">
        <f t="shared" si="6"/>
        <v>0</v>
      </c>
    </row>
    <row r="6" spans="1:18" x14ac:dyDescent="0.3">
      <c r="A6" s="40"/>
      <c r="B6" s="89"/>
      <c r="C6" s="90"/>
      <c r="D6" s="91"/>
      <c r="E6" s="91"/>
      <c r="F6" s="92"/>
      <c r="G6" s="92"/>
      <c r="H6" s="92"/>
      <c r="I6" s="93"/>
      <c r="J6" s="94"/>
      <c r="K6" s="95"/>
      <c r="L6" s="96"/>
    </row>
    <row r="7" spans="1:18" ht="15" thickBot="1" x14ac:dyDescent="0.35">
      <c r="A7" s="45"/>
      <c r="B7" s="45"/>
      <c r="D7" s="45"/>
      <c r="E7" s="45"/>
      <c r="F7" s="45"/>
      <c r="G7" s="45"/>
      <c r="H7" s="45"/>
      <c r="I7" s="45"/>
      <c r="J7" s="45"/>
      <c r="K7" s="45"/>
    </row>
    <row r="8" spans="1:18" ht="19.8" thickBot="1" x14ac:dyDescent="0.35">
      <c r="A8" s="218" t="s">
        <v>0</v>
      </c>
      <c r="B8" s="219"/>
      <c r="C8" s="219"/>
      <c r="D8" s="219"/>
      <c r="E8" s="104"/>
      <c r="F8" s="2"/>
      <c r="G8" s="220" t="s">
        <v>41</v>
      </c>
      <c r="H8" s="220"/>
      <c r="I8" s="220"/>
      <c r="J8" s="220"/>
      <c r="K8" s="221"/>
      <c r="L8" s="8"/>
      <c r="M8" s="222">
        <v>45473</v>
      </c>
      <c r="N8" s="222"/>
      <c r="O8" s="222"/>
      <c r="P8" s="5" t="s">
        <v>19</v>
      </c>
      <c r="Q8" s="6"/>
      <c r="R8" s="7"/>
    </row>
    <row r="9" spans="1:18" ht="60.6" thickBot="1" x14ac:dyDescent="0.35">
      <c r="A9" s="9" t="s">
        <v>1</v>
      </c>
      <c r="B9" s="10" t="s">
        <v>2</v>
      </c>
      <c r="C9" s="33" t="s">
        <v>3</v>
      </c>
      <c r="D9" s="11" t="s">
        <v>4</v>
      </c>
      <c r="E9" s="11" t="s">
        <v>5</v>
      </c>
      <c r="F9" s="12" t="s">
        <v>6</v>
      </c>
      <c r="G9" s="12" t="s">
        <v>15</v>
      </c>
      <c r="H9" s="12" t="s">
        <v>16</v>
      </c>
      <c r="I9" s="13" t="s">
        <v>8</v>
      </c>
      <c r="J9" s="12" t="s">
        <v>9</v>
      </c>
      <c r="K9" s="14" t="s">
        <v>10</v>
      </c>
      <c r="L9" s="18" t="s">
        <v>14</v>
      </c>
      <c r="M9" s="19" t="s">
        <v>15</v>
      </c>
      <c r="N9" s="12" t="s">
        <v>16</v>
      </c>
      <c r="O9" s="12" t="s">
        <v>18</v>
      </c>
      <c r="P9" s="15" t="s">
        <v>11</v>
      </c>
      <c r="Q9" s="16" t="s">
        <v>12</v>
      </c>
      <c r="R9" s="17" t="s">
        <v>13</v>
      </c>
    </row>
    <row r="10" spans="1:18" ht="15" thickBot="1" x14ac:dyDescent="0.35">
      <c r="A10" s="37"/>
      <c r="B10" s="38"/>
      <c r="C10" s="105"/>
      <c r="D10" s="106"/>
      <c r="E10" s="106"/>
      <c r="F10" s="110"/>
      <c r="G10" s="111"/>
      <c r="H10" s="111"/>
      <c r="I10" s="107"/>
      <c r="J10" s="108"/>
      <c r="K10" s="39">
        <v>10</v>
      </c>
      <c r="L10" s="109">
        <v>1.0708500000000001</v>
      </c>
      <c r="M10" s="49">
        <f>F10*L10</f>
        <v>0</v>
      </c>
      <c r="N10" s="49">
        <f>H10*L10</f>
        <v>0</v>
      </c>
      <c r="O10" s="49">
        <f>M10-N10</f>
        <v>0</v>
      </c>
      <c r="P10" s="36">
        <f>M10*K10*2/100</f>
        <v>0</v>
      </c>
      <c r="Q10" s="36">
        <f>P10+N10</f>
        <v>0</v>
      </c>
      <c r="R10" s="36">
        <f>M10-Q10</f>
        <v>0</v>
      </c>
    </row>
    <row r="11" spans="1:18" ht="15" thickBot="1" x14ac:dyDescent="0.35">
      <c r="A11" s="37"/>
      <c r="B11" s="38"/>
      <c r="C11" s="105"/>
      <c r="D11" s="106"/>
      <c r="E11" s="106"/>
      <c r="F11" s="110"/>
      <c r="G11" s="111"/>
      <c r="H11" s="111"/>
      <c r="I11" s="107"/>
      <c r="J11" s="108"/>
      <c r="K11" s="39"/>
      <c r="L11" s="109"/>
      <c r="M11" s="49"/>
      <c r="N11" s="49"/>
      <c r="O11" s="49"/>
      <c r="P11" s="36"/>
      <c r="Q11" s="36"/>
      <c r="R11" s="36"/>
    </row>
    <row r="12" spans="1:18" ht="15" thickBot="1" x14ac:dyDescent="0.35">
      <c r="A12" s="37"/>
      <c r="B12" s="38"/>
      <c r="C12" s="105"/>
      <c r="D12" s="106"/>
      <c r="E12" s="106"/>
      <c r="F12" s="110"/>
      <c r="G12" s="111"/>
      <c r="H12" s="111"/>
      <c r="I12" s="107"/>
      <c r="J12" s="108"/>
      <c r="K12" s="39"/>
      <c r="L12" s="109"/>
      <c r="M12" s="49"/>
      <c r="N12" s="49"/>
      <c r="O12" s="49"/>
      <c r="P12" s="36"/>
      <c r="Q12" s="36"/>
      <c r="R12" s="36"/>
    </row>
    <row r="13" spans="1:18" x14ac:dyDescent="0.3">
      <c r="A13" s="21"/>
      <c r="B13" s="57" t="s">
        <v>22</v>
      </c>
      <c r="C13" s="86">
        <f>SUM(C10:C12)</f>
        <v>0</v>
      </c>
      <c r="D13" s="86">
        <f t="shared" ref="D13:R13" si="7">SUM(D10:D12)</f>
        <v>0</v>
      </c>
      <c r="E13" s="86">
        <f t="shared" si="7"/>
        <v>0</v>
      </c>
      <c r="F13" s="86">
        <f t="shared" si="7"/>
        <v>0</v>
      </c>
      <c r="G13" s="86">
        <f t="shared" si="7"/>
        <v>0</v>
      </c>
      <c r="H13" s="86">
        <f t="shared" si="7"/>
        <v>0</v>
      </c>
      <c r="I13" s="86">
        <f t="shared" si="7"/>
        <v>0</v>
      </c>
      <c r="J13" s="86">
        <f t="shared" si="7"/>
        <v>0</v>
      </c>
      <c r="K13" s="86">
        <f t="shared" si="7"/>
        <v>10</v>
      </c>
      <c r="L13" s="86">
        <f t="shared" si="7"/>
        <v>1.0708500000000001</v>
      </c>
      <c r="M13" s="86">
        <f t="shared" si="7"/>
        <v>0</v>
      </c>
      <c r="N13" s="86">
        <f t="shared" si="7"/>
        <v>0</v>
      </c>
      <c r="O13" s="86">
        <f t="shared" si="7"/>
        <v>0</v>
      </c>
      <c r="P13" s="86">
        <f t="shared" si="7"/>
        <v>0</v>
      </c>
      <c r="Q13" s="86">
        <f t="shared" si="7"/>
        <v>0</v>
      </c>
      <c r="R13" s="86">
        <f t="shared" si="7"/>
        <v>0</v>
      </c>
    </row>
    <row r="14" spans="1:18" x14ac:dyDescent="0.3">
      <c r="A14" s="45"/>
      <c r="B14" s="45"/>
      <c r="D14" s="45"/>
      <c r="E14" s="45"/>
      <c r="F14" s="45"/>
      <c r="G14" s="45"/>
      <c r="H14" s="45"/>
      <c r="I14" s="45"/>
      <c r="J14" s="45"/>
      <c r="K14" s="45"/>
    </row>
    <row r="15" spans="1:18" x14ac:dyDescent="0.3">
      <c r="A15" s="45"/>
      <c r="B15" s="45"/>
      <c r="D15" s="45"/>
      <c r="E15" s="45"/>
      <c r="F15" s="45"/>
      <c r="G15" s="45"/>
      <c r="H15" s="45"/>
      <c r="I15" s="45"/>
      <c r="J15" s="45"/>
      <c r="K15" s="45"/>
    </row>
    <row r="16" spans="1:18" x14ac:dyDescent="0.3">
      <c r="A16" s="45"/>
      <c r="B16" s="45"/>
      <c r="D16" s="45"/>
      <c r="E16" s="45"/>
      <c r="F16" s="45"/>
      <c r="G16" s="45"/>
      <c r="H16" s="45"/>
      <c r="I16" s="45"/>
      <c r="J16" s="45"/>
      <c r="K16" s="45"/>
    </row>
    <row r="17" spans="1:11" x14ac:dyDescent="0.3">
      <c r="A17" s="45"/>
      <c r="B17" s="45"/>
      <c r="D17" s="45"/>
      <c r="E17" s="45"/>
      <c r="F17" s="46"/>
      <c r="G17" s="45"/>
      <c r="H17" s="45"/>
      <c r="I17" s="45"/>
      <c r="J17" s="45"/>
    </row>
    <row r="18" spans="1:11" x14ac:dyDescent="0.3">
      <c r="A18" s="45"/>
      <c r="B18" s="45"/>
      <c r="D18" s="45"/>
      <c r="E18" s="45"/>
      <c r="F18" s="45"/>
      <c r="G18" s="45"/>
      <c r="H18" s="45"/>
      <c r="I18" s="45"/>
      <c r="J18" s="45"/>
    </row>
    <row r="19" spans="1:11" x14ac:dyDescent="0.3">
      <c r="A19" s="45"/>
      <c r="B19" s="45"/>
      <c r="D19" s="45"/>
      <c r="E19" s="45"/>
      <c r="F19" s="45"/>
      <c r="G19" s="45"/>
      <c r="H19" s="45"/>
      <c r="I19" s="45"/>
      <c r="J19" s="45"/>
    </row>
    <row r="20" spans="1:11" x14ac:dyDescent="0.3">
      <c r="A20" s="45"/>
      <c r="B20" s="45"/>
      <c r="D20" s="45"/>
      <c r="E20" s="45"/>
      <c r="F20" s="45"/>
      <c r="G20" s="45"/>
      <c r="H20" s="45"/>
      <c r="I20" s="45"/>
      <c r="J20" s="45"/>
    </row>
    <row r="21" spans="1:11" x14ac:dyDescent="0.3">
      <c r="A21" s="45"/>
      <c r="B21" s="45"/>
      <c r="D21" s="45"/>
      <c r="E21" s="23"/>
      <c r="F21" s="43" t="s">
        <v>26</v>
      </c>
      <c r="G21" s="43" t="s">
        <v>25</v>
      </c>
      <c r="H21" s="45"/>
      <c r="I21" s="45"/>
      <c r="J21" s="45"/>
      <c r="K21" s="45"/>
    </row>
    <row r="22" spans="1:11" x14ac:dyDescent="0.3">
      <c r="A22" s="45"/>
      <c r="B22" s="45"/>
      <c r="D22" s="45"/>
      <c r="E22" s="23" t="s">
        <v>23</v>
      </c>
      <c r="F22" s="25">
        <f>G5</f>
        <v>0</v>
      </c>
      <c r="G22" s="25">
        <f>H5</f>
        <v>0</v>
      </c>
      <c r="H22" s="45"/>
      <c r="I22" s="45"/>
      <c r="J22" s="45"/>
      <c r="K22" s="45"/>
    </row>
    <row r="23" spans="1:11" x14ac:dyDescent="0.3">
      <c r="A23" s="45"/>
      <c r="B23" s="45"/>
      <c r="D23" s="45"/>
      <c r="E23" s="23" t="s">
        <v>24</v>
      </c>
      <c r="F23" s="25">
        <v>0</v>
      </c>
      <c r="G23" s="25">
        <v>0</v>
      </c>
    </row>
    <row r="24" spans="1:11" x14ac:dyDescent="0.3">
      <c r="A24" s="45"/>
      <c r="B24" s="45"/>
      <c r="D24" s="45"/>
      <c r="E24" s="23" t="s">
        <v>41</v>
      </c>
      <c r="F24" s="25">
        <f>M13</f>
        <v>0</v>
      </c>
      <c r="G24" s="25">
        <v>0</v>
      </c>
    </row>
    <row r="25" spans="1:11" x14ac:dyDescent="0.3">
      <c r="A25" s="45"/>
      <c r="B25" s="45"/>
      <c r="D25" s="45"/>
      <c r="E25" s="66" t="s">
        <v>22</v>
      </c>
      <c r="F25" s="43">
        <f>SUM(F22:F24)</f>
        <v>0</v>
      </c>
      <c r="G25" s="43">
        <f>SUM(G22:G23)</f>
        <v>0</v>
      </c>
    </row>
    <row r="26" spans="1:11" x14ac:dyDescent="0.3">
      <c r="A26" s="45"/>
      <c r="B26" s="45"/>
      <c r="D26" s="45"/>
      <c r="E26" s="42"/>
      <c r="F26" s="41"/>
      <c r="G26" s="41"/>
    </row>
    <row r="27" spans="1:11" x14ac:dyDescent="0.3">
      <c r="A27" s="45"/>
      <c r="B27" s="45"/>
      <c r="D27" s="45"/>
      <c r="E27" s="67" t="s">
        <v>27</v>
      </c>
      <c r="F27" s="41">
        <v>0</v>
      </c>
      <c r="G27" s="41">
        <v>0</v>
      </c>
      <c r="H27" s="29">
        <f>G27-F27</f>
        <v>0</v>
      </c>
    </row>
    <row r="28" spans="1:11" x14ac:dyDescent="0.3">
      <c r="A28" s="45"/>
      <c r="B28" s="45"/>
      <c r="D28" s="45"/>
      <c r="E28" s="67" t="s">
        <v>30</v>
      </c>
      <c r="F28" s="41">
        <f>F25-F27</f>
        <v>0</v>
      </c>
      <c r="G28" s="41"/>
    </row>
    <row r="29" spans="1:11" x14ac:dyDescent="0.3">
      <c r="A29" s="45"/>
      <c r="B29" s="45"/>
      <c r="D29" s="45"/>
      <c r="E29" s="67" t="s">
        <v>29</v>
      </c>
      <c r="F29" s="41">
        <v>0</v>
      </c>
      <c r="G29" s="41"/>
    </row>
    <row r="30" spans="1:11" x14ac:dyDescent="0.3">
      <c r="A30" s="45"/>
      <c r="B30" s="45"/>
      <c r="D30" s="45"/>
      <c r="E30" s="68" t="s">
        <v>28</v>
      </c>
      <c r="F30" s="69">
        <f>F28-F29</f>
        <v>0</v>
      </c>
      <c r="G30" s="41"/>
    </row>
    <row r="31" spans="1:11" x14ac:dyDescent="0.3">
      <c r="A31" s="45"/>
      <c r="B31" s="45"/>
      <c r="D31" s="45"/>
    </row>
    <row r="32" spans="1:11" x14ac:dyDescent="0.3">
      <c r="A32" s="45"/>
      <c r="B32" s="45"/>
      <c r="D32" s="45"/>
    </row>
    <row r="33" spans="1:4" x14ac:dyDescent="0.3">
      <c r="A33" s="45"/>
      <c r="B33" s="45"/>
      <c r="D33" s="45"/>
    </row>
    <row r="34" spans="1:4" x14ac:dyDescent="0.3">
      <c r="A34" s="45"/>
      <c r="B34" s="45"/>
      <c r="D34" s="45"/>
    </row>
    <row r="35" spans="1:4" x14ac:dyDescent="0.3">
      <c r="A35" s="45"/>
      <c r="B35" s="45"/>
      <c r="D35" s="45"/>
    </row>
    <row r="36" spans="1:4" x14ac:dyDescent="0.3">
      <c r="A36" s="45"/>
      <c r="B36" s="45"/>
      <c r="D36" s="45"/>
    </row>
    <row r="37" spans="1:4" x14ac:dyDescent="0.3">
      <c r="A37" s="45"/>
      <c r="B37" s="45"/>
      <c r="D37" s="45"/>
    </row>
    <row r="38" spans="1:4" x14ac:dyDescent="0.3">
      <c r="A38" s="45"/>
      <c r="B38" s="45"/>
      <c r="D38" s="45"/>
    </row>
    <row r="39" spans="1:4" x14ac:dyDescent="0.3">
      <c r="A39" s="45"/>
      <c r="B39" s="45"/>
      <c r="D39" s="45"/>
    </row>
    <row r="40" spans="1:4" x14ac:dyDescent="0.3">
      <c r="A40" s="45"/>
      <c r="B40" s="45"/>
      <c r="D40" s="45"/>
    </row>
    <row r="41" spans="1:4" x14ac:dyDescent="0.3">
      <c r="A41" s="45"/>
      <c r="B41" s="45"/>
      <c r="D41" s="45"/>
    </row>
    <row r="42" spans="1:4" x14ac:dyDescent="0.3">
      <c r="A42" s="45"/>
      <c r="B42" s="45"/>
      <c r="D42" s="45"/>
    </row>
    <row r="43" spans="1:4" x14ac:dyDescent="0.3">
      <c r="A43" s="45"/>
      <c r="B43" s="45"/>
      <c r="D43" s="45"/>
    </row>
  </sheetData>
  <mergeCells count="6">
    <mergeCell ref="A1:D1"/>
    <mergeCell ref="M1:O1"/>
    <mergeCell ref="G1:K1"/>
    <mergeCell ref="A8:D8"/>
    <mergeCell ref="G8:K8"/>
    <mergeCell ref="M8:O8"/>
  </mergeCells>
  <pageMargins left="0.70866141732283472" right="0.70866141732283472" top="0.74803149606299213" bottom="0.74803149606299213" header="0.31496062992125984" footer="0.31496062992125984"/>
  <pageSetup paperSize="9" scale="63" fitToHeight="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workbookViewId="0">
      <selection activeCell="B19" sqref="B19:J21"/>
    </sheetView>
  </sheetViews>
  <sheetFormatPr defaultRowHeight="14.4" x14ac:dyDescent="0.3"/>
  <cols>
    <col min="2" max="2" width="18.5546875" bestFit="1" customWidth="1"/>
    <col min="3" max="4" width="14.5546875" customWidth="1"/>
    <col min="5" max="5" width="19.5546875" bestFit="1" customWidth="1"/>
    <col min="6" max="6" width="18.77734375" customWidth="1"/>
    <col min="7" max="7" width="12.33203125" customWidth="1"/>
    <col min="8" max="8" width="11.6640625" customWidth="1"/>
    <col min="9" max="9" width="13.77734375" customWidth="1"/>
    <col min="10" max="10" width="11.44140625" customWidth="1"/>
    <col min="13" max="13" width="11.6640625" bestFit="1" customWidth="1"/>
    <col min="14" max="14" width="10.109375" bestFit="1" customWidth="1"/>
    <col min="15" max="15" width="11.6640625" bestFit="1" customWidth="1"/>
    <col min="16" max="16" width="13.77734375" customWidth="1"/>
    <col min="17" max="17" width="11.6640625" bestFit="1" customWidth="1"/>
    <col min="18" max="18" width="12.77734375" customWidth="1"/>
  </cols>
  <sheetData>
    <row r="1" spans="1:18" ht="19.8" thickBot="1" x14ac:dyDescent="0.35">
      <c r="A1" s="218" t="s">
        <v>0</v>
      </c>
      <c r="B1" s="219"/>
      <c r="C1" s="219"/>
      <c r="D1" s="219"/>
      <c r="E1" s="1"/>
      <c r="F1" s="2"/>
      <c r="G1" s="2"/>
      <c r="H1" s="2"/>
      <c r="I1" s="3"/>
      <c r="J1" s="2"/>
      <c r="K1" s="4"/>
      <c r="L1" s="8"/>
      <c r="M1" s="222">
        <v>45473</v>
      </c>
      <c r="N1" s="222"/>
      <c r="O1" s="222"/>
      <c r="P1" s="5" t="s">
        <v>19</v>
      </c>
      <c r="Q1" s="6"/>
      <c r="R1" s="7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18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97"/>
      <c r="B3" s="98"/>
      <c r="C3" s="99"/>
      <c r="D3" s="100"/>
      <c r="E3" s="100"/>
      <c r="F3" s="101"/>
      <c r="G3" s="25"/>
      <c r="H3" s="25"/>
      <c r="I3" s="25"/>
      <c r="J3" s="77" t="s">
        <v>34</v>
      </c>
      <c r="K3" s="25">
        <v>20</v>
      </c>
      <c r="L3" s="109">
        <v>1.19493</v>
      </c>
      <c r="M3" s="49">
        <f>G3*L3</f>
        <v>0</v>
      </c>
      <c r="N3" s="49">
        <f>H3*L3</f>
        <v>0</v>
      </c>
      <c r="O3" s="49">
        <f>M3-N3</f>
        <v>0</v>
      </c>
      <c r="P3" s="36">
        <f>O3*K3*2/100</f>
        <v>0</v>
      </c>
      <c r="Q3" s="36">
        <f>P3+N3</f>
        <v>0</v>
      </c>
      <c r="R3" s="36">
        <f>M3-Q3</f>
        <v>0</v>
      </c>
    </row>
    <row r="4" spans="1:18" ht="15" thickBot="1" x14ac:dyDescent="0.35">
      <c r="A4" s="102"/>
      <c r="B4" s="102" t="s">
        <v>22</v>
      </c>
      <c r="C4" s="103">
        <f>SUM(C3)</f>
        <v>0</v>
      </c>
      <c r="D4" s="103"/>
      <c r="E4" s="103"/>
      <c r="F4" s="103">
        <f t="shared" ref="F4:I4" si="0">SUM(F3)</f>
        <v>0</v>
      </c>
      <c r="G4" s="103">
        <f t="shared" si="0"/>
        <v>0</v>
      </c>
      <c r="H4" s="103">
        <f t="shared" si="0"/>
        <v>0</v>
      </c>
      <c r="I4" s="103">
        <f t="shared" si="0"/>
        <v>0</v>
      </c>
      <c r="J4" s="102"/>
      <c r="L4" s="109"/>
      <c r="M4" s="103">
        <f t="shared" ref="M4:R4" si="1">SUM(M3)</f>
        <v>0</v>
      </c>
      <c r="N4" s="103">
        <f t="shared" si="1"/>
        <v>0</v>
      </c>
      <c r="O4" s="103">
        <f t="shared" si="1"/>
        <v>0</v>
      </c>
      <c r="P4" s="103">
        <f t="shared" si="1"/>
        <v>0</v>
      </c>
      <c r="Q4" s="103">
        <f t="shared" si="1"/>
        <v>0</v>
      </c>
      <c r="R4" s="103">
        <f t="shared" si="1"/>
        <v>0</v>
      </c>
    </row>
    <row r="10" spans="1:18" ht="15" thickBot="1" x14ac:dyDescent="0.35"/>
    <row r="11" spans="1:18" ht="52.8" customHeight="1" x14ac:dyDescent="0.3">
      <c r="A11" s="223" t="s">
        <v>40</v>
      </c>
      <c r="B11" s="224"/>
      <c r="C11" s="224"/>
      <c r="D11" s="224"/>
      <c r="E11" s="224"/>
      <c r="F11" s="224"/>
      <c r="G11" s="224"/>
      <c r="H11" s="224"/>
      <c r="I11" s="224"/>
      <c r="J11" s="225"/>
    </row>
    <row r="12" spans="1:18" ht="15" thickBot="1" x14ac:dyDescent="0.35">
      <c r="A12" s="226"/>
      <c r="B12" s="227"/>
      <c r="C12" s="227"/>
      <c r="D12" s="227"/>
      <c r="E12" s="227"/>
      <c r="F12" s="227"/>
      <c r="G12" s="227"/>
      <c r="H12" s="227"/>
      <c r="I12" s="227"/>
      <c r="J12" s="228"/>
    </row>
    <row r="15" spans="1:18" ht="15.6" x14ac:dyDescent="0.3">
      <c r="A15" s="130"/>
      <c r="B15" s="130"/>
      <c r="C15" s="130"/>
      <c r="D15" s="130"/>
      <c r="E15" s="130"/>
      <c r="F15" s="131"/>
      <c r="G15" s="132"/>
      <c r="H15" s="132"/>
      <c r="I15" s="132"/>
      <c r="J15" s="132"/>
    </row>
    <row r="16" spans="1:18" ht="16.2" thickBot="1" x14ac:dyDescent="0.35">
      <c r="A16" s="130" t="s">
        <v>60</v>
      </c>
      <c r="B16" s="130"/>
      <c r="C16" s="130"/>
      <c r="D16" s="130"/>
      <c r="E16" s="130"/>
      <c r="F16" s="131"/>
      <c r="G16" s="132"/>
      <c r="H16" s="132"/>
      <c r="I16" s="132"/>
      <c r="J16" s="132"/>
    </row>
    <row r="17" spans="1:11" ht="15" thickBot="1" x14ac:dyDescent="0.35">
      <c r="A17" s="229" t="s">
        <v>0</v>
      </c>
      <c r="B17" s="230"/>
      <c r="C17" s="230"/>
      <c r="D17" s="230"/>
      <c r="E17" s="134"/>
      <c r="F17" s="135"/>
      <c r="G17" s="135"/>
      <c r="H17" s="136"/>
      <c r="I17" s="231"/>
      <c r="J17" s="232"/>
      <c r="K17" s="74"/>
    </row>
    <row r="18" spans="1:11" ht="24.6" thickBot="1" x14ac:dyDescent="0.35">
      <c r="A18" s="137" t="s">
        <v>1</v>
      </c>
      <c r="B18" s="138" t="s">
        <v>20</v>
      </c>
      <c r="C18" s="138" t="s">
        <v>3</v>
      </c>
      <c r="D18" s="139" t="s">
        <v>4</v>
      </c>
      <c r="E18" s="139" t="s">
        <v>5</v>
      </c>
      <c r="F18" s="140" t="s">
        <v>6</v>
      </c>
      <c r="G18" s="141" t="s">
        <v>9</v>
      </c>
      <c r="H18" s="142" t="s">
        <v>10</v>
      </c>
      <c r="I18" s="143" t="s">
        <v>12</v>
      </c>
      <c r="J18" s="143" t="s">
        <v>13</v>
      </c>
      <c r="K18" s="74"/>
    </row>
    <row r="19" spans="1:11" x14ac:dyDescent="0.3">
      <c r="A19" s="126">
        <v>254</v>
      </c>
      <c r="B19" s="127"/>
      <c r="C19" s="25"/>
      <c r="D19" s="23"/>
      <c r="E19" s="23"/>
      <c r="F19" s="85"/>
      <c r="G19" s="47"/>
      <c r="H19" s="128"/>
      <c r="I19" s="129"/>
      <c r="J19" s="129"/>
    </row>
    <row r="20" spans="1:11" x14ac:dyDescent="0.3">
      <c r="A20" s="126">
        <v>254</v>
      </c>
      <c r="B20" s="127"/>
      <c r="C20" s="25"/>
      <c r="D20" s="23"/>
      <c r="E20" s="23"/>
      <c r="F20" s="85"/>
      <c r="G20" s="47"/>
      <c r="H20" s="128"/>
      <c r="I20" s="129"/>
      <c r="J20" s="129"/>
    </row>
    <row r="21" spans="1:11" ht="15" thickBot="1" x14ac:dyDescent="0.35">
      <c r="A21" s="144"/>
      <c r="B21" s="145"/>
      <c r="C21" s="146"/>
      <c r="D21" s="147"/>
      <c r="E21" s="147"/>
      <c r="F21" s="148"/>
      <c r="G21" s="149"/>
      <c r="H21" s="150"/>
      <c r="I21" s="150"/>
      <c r="J21" s="150"/>
    </row>
    <row r="22" spans="1:11" ht="15" thickBot="1" x14ac:dyDescent="0.35">
      <c r="A22" s="157"/>
      <c r="B22" s="158"/>
      <c r="C22" s="159"/>
      <c r="D22" s="160"/>
      <c r="E22" s="160"/>
      <c r="F22" s="161"/>
      <c r="G22" s="162"/>
      <c r="H22" s="163"/>
      <c r="I22" s="163"/>
      <c r="J22" s="163"/>
    </row>
    <row r="23" spans="1:11" ht="21.6" customHeight="1" thickBot="1" x14ac:dyDescent="0.35">
      <c r="A23" s="152"/>
      <c r="B23" s="153" t="s">
        <v>22</v>
      </c>
      <c r="C23" s="154">
        <f>SUM(C19:C21)</f>
        <v>0</v>
      </c>
      <c r="D23" s="153"/>
      <c r="E23" s="153"/>
      <c r="F23" s="154">
        <f>SUM(F19:F21)</f>
        <v>0</v>
      </c>
      <c r="G23" s="154"/>
      <c r="H23" s="155"/>
      <c r="I23" s="156">
        <f>SUM(I19:I21)</f>
        <v>0</v>
      </c>
      <c r="J23" s="156">
        <f>SUM(J19:J21)</f>
        <v>0</v>
      </c>
    </row>
    <row r="24" spans="1:11" ht="30.6" customHeight="1" x14ac:dyDescent="0.3"/>
    <row r="26" spans="1:11" x14ac:dyDescent="0.3">
      <c r="E26" s="45"/>
      <c r="F26" s="45"/>
      <c r="G26" s="45"/>
      <c r="H26" s="45"/>
    </row>
    <row r="27" spans="1:11" x14ac:dyDescent="0.3">
      <c r="E27" s="23"/>
      <c r="F27" s="43" t="s">
        <v>26</v>
      </c>
      <c r="G27" s="43" t="s">
        <v>25</v>
      </c>
      <c r="H27" s="45"/>
    </row>
    <row r="28" spans="1:11" x14ac:dyDescent="0.3">
      <c r="E28" s="23" t="s">
        <v>23</v>
      </c>
      <c r="F28" s="25">
        <v>0</v>
      </c>
      <c r="G28" s="25">
        <v>0</v>
      </c>
      <c r="H28" s="45"/>
    </row>
    <row r="29" spans="1:11" x14ac:dyDescent="0.3">
      <c r="E29" s="23" t="s">
        <v>24</v>
      </c>
      <c r="F29" s="25">
        <f>F23</f>
        <v>0</v>
      </c>
      <c r="G29" s="25">
        <v>766413.41</v>
      </c>
    </row>
    <row r="30" spans="1:11" x14ac:dyDescent="0.3">
      <c r="E30" s="66" t="s">
        <v>22</v>
      </c>
      <c r="F30" s="43">
        <f>SUM(F28:F29)</f>
        <v>0</v>
      </c>
      <c r="G30" s="43">
        <f>SUM(G28:G29)</f>
        <v>766413.41</v>
      </c>
    </row>
    <row r="31" spans="1:11" x14ac:dyDescent="0.3">
      <c r="E31" s="42"/>
      <c r="F31" s="41"/>
      <c r="G31" s="41"/>
    </row>
    <row r="32" spans="1:11" x14ac:dyDescent="0.3">
      <c r="E32" s="67" t="s">
        <v>27</v>
      </c>
      <c r="F32" s="41">
        <f>F23</f>
        <v>0</v>
      </c>
      <c r="G32" s="41">
        <f>F23</f>
        <v>0</v>
      </c>
      <c r="H32" s="29">
        <f>G32-F32</f>
        <v>0</v>
      </c>
    </row>
    <row r="33" spans="5:7" x14ac:dyDescent="0.3">
      <c r="E33" s="67" t="s">
        <v>30</v>
      </c>
      <c r="F33" s="41">
        <f>F30-F32</f>
        <v>0</v>
      </c>
      <c r="G33" s="41"/>
    </row>
    <row r="34" spans="5:7" x14ac:dyDescent="0.3">
      <c r="E34" s="67" t="s">
        <v>29</v>
      </c>
      <c r="F34" s="41">
        <v>0</v>
      </c>
      <c r="G34" s="41"/>
    </row>
    <row r="35" spans="5:7" x14ac:dyDescent="0.3">
      <c r="E35" s="68" t="s">
        <v>28</v>
      </c>
      <c r="F35" s="69">
        <f>F33-F34</f>
        <v>0</v>
      </c>
      <c r="G35" s="41"/>
    </row>
  </sheetData>
  <mergeCells count="5">
    <mergeCell ref="A1:D1"/>
    <mergeCell ref="A11:J12"/>
    <mergeCell ref="M1:O1"/>
    <mergeCell ref="A17:D17"/>
    <mergeCell ref="I17:J17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topLeftCell="A10" workbookViewId="0">
      <selection activeCell="O28" sqref="O28"/>
    </sheetView>
  </sheetViews>
  <sheetFormatPr defaultRowHeight="14.4" x14ac:dyDescent="0.3"/>
  <cols>
    <col min="5" max="5" width="21.44140625" bestFit="1" customWidth="1"/>
    <col min="6" max="9" width="12.33203125" customWidth="1"/>
    <col min="13" max="13" width="10.21875" bestFit="1" customWidth="1"/>
    <col min="14" max="15" width="10.109375" bestFit="1" customWidth="1"/>
    <col min="16" max="16" width="16.33203125" customWidth="1"/>
    <col min="17" max="17" width="11.21875" customWidth="1"/>
    <col min="18" max="18" width="13.21875" customWidth="1"/>
  </cols>
  <sheetData>
    <row r="1" spans="1:18" ht="19.8" thickBot="1" x14ac:dyDescent="0.35">
      <c r="A1" s="218" t="s">
        <v>0</v>
      </c>
      <c r="B1" s="219"/>
      <c r="C1" s="219"/>
      <c r="D1" s="219"/>
      <c r="E1" s="1"/>
      <c r="F1" s="2"/>
      <c r="G1" s="220">
        <v>45657</v>
      </c>
      <c r="H1" s="220"/>
      <c r="I1" s="220"/>
      <c r="J1" s="220"/>
      <c r="K1" s="221"/>
      <c r="L1" s="8"/>
      <c r="M1" s="222">
        <v>45657</v>
      </c>
      <c r="N1" s="222"/>
      <c r="O1" s="222"/>
      <c r="P1" s="5" t="s">
        <v>243</v>
      </c>
      <c r="Q1" s="6"/>
      <c r="R1" s="7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9" t="s">
        <v>15</v>
      </c>
      <c r="H2" s="12" t="s">
        <v>16</v>
      </c>
      <c r="I2" s="12" t="s">
        <v>18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18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126">
        <v>251</v>
      </c>
      <c r="B3" s="127" t="s">
        <v>63</v>
      </c>
      <c r="C3" s="169">
        <v>30508.47</v>
      </c>
      <c r="D3" s="170">
        <v>44830</v>
      </c>
      <c r="E3" s="171" t="s">
        <v>64</v>
      </c>
      <c r="F3" s="172">
        <v>30508.47</v>
      </c>
      <c r="G3" s="173">
        <v>58900.312232748445</v>
      </c>
      <c r="H3" s="173">
        <v>28743.352369581244</v>
      </c>
      <c r="I3" s="173">
        <f>G3-H3</f>
        <v>30156.959863167202</v>
      </c>
      <c r="J3" s="175" t="s">
        <v>21</v>
      </c>
      <c r="K3" s="174">
        <v>20</v>
      </c>
      <c r="L3" s="28">
        <v>1</v>
      </c>
      <c r="M3" s="24">
        <f>G3*L3</f>
        <v>58900.312232748445</v>
      </c>
      <c r="N3" s="24">
        <f>H3*L3</f>
        <v>28743.352369581244</v>
      </c>
      <c r="O3" s="24">
        <f>M3-N3</f>
        <v>30156.959863167202</v>
      </c>
      <c r="P3" s="25">
        <f>O3*K3/100</f>
        <v>6031.3919726334407</v>
      </c>
      <c r="Q3" s="25">
        <f>P3+N3</f>
        <v>34774.744342214683</v>
      </c>
      <c r="R3" s="22">
        <f>M3-Q3</f>
        <v>24125.567890533763</v>
      </c>
    </row>
    <row r="4" spans="1:18" ht="23.4" thickBot="1" x14ac:dyDescent="0.35">
      <c r="A4" s="126">
        <v>251</v>
      </c>
      <c r="B4" s="127" t="s">
        <v>65</v>
      </c>
      <c r="C4" s="169">
        <v>49000</v>
      </c>
      <c r="D4" s="170">
        <v>44838</v>
      </c>
      <c r="E4" s="23" t="s">
        <v>64</v>
      </c>
      <c r="F4" s="85">
        <v>49000</v>
      </c>
      <c r="G4" s="173">
        <v>87730.617239999992</v>
      </c>
      <c r="H4" s="129">
        <v>23774.997272040004</v>
      </c>
      <c r="I4" s="173">
        <f t="shared" ref="I4:I6" si="0">G4-H4</f>
        <v>63955.619967959989</v>
      </c>
      <c r="J4" s="47" t="s">
        <v>21</v>
      </c>
      <c r="K4" s="128">
        <v>10</v>
      </c>
      <c r="L4" s="28">
        <v>1</v>
      </c>
      <c r="M4" s="24">
        <f t="shared" ref="M4:M10" si="1">G4*L4</f>
        <v>87730.617239999992</v>
      </c>
      <c r="N4" s="24">
        <f>H4*L4</f>
        <v>23774.997272040004</v>
      </c>
      <c r="O4" s="24">
        <f>M4-N4</f>
        <v>63955.619967959989</v>
      </c>
      <c r="P4" s="25">
        <f t="shared" ref="P4:P10" si="2">O4*K4/100</f>
        <v>6395.5619967959983</v>
      </c>
      <c r="Q4" s="25">
        <f>P4+N4</f>
        <v>30170.559268836001</v>
      </c>
      <c r="R4" s="22">
        <f>M4-Q4</f>
        <v>57560.057971163988</v>
      </c>
    </row>
    <row r="5" spans="1:18" ht="46.2" thickBot="1" x14ac:dyDescent="0.35">
      <c r="A5" s="126">
        <v>251</v>
      </c>
      <c r="B5" s="127" t="s">
        <v>66</v>
      </c>
      <c r="C5" s="169">
        <v>44170</v>
      </c>
      <c r="D5" s="170">
        <v>45173</v>
      </c>
      <c r="E5" s="23" t="s">
        <v>67</v>
      </c>
      <c r="F5" s="85">
        <v>44170</v>
      </c>
      <c r="G5" s="173">
        <v>57835.19765992499</v>
      </c>
      <c r="H5" s="129">
        <v>10988.68755538575</v>
      </c>
      <c r="I5" s="173">
        <f t="shared" si="0"/>
        <v>46846.510104539237</v>
      </c>
      <c r="J5" s="47" t="s">
        <v>21</v>
      </c>
      <c r="K5" s="128">
        <v>10</v>
      </c>
      <c r="L5" s="28">
        <v>1</v>
      </c>
      <c r="M5" s="24">
        <f t="shared" si="1"/>
        <v>57835.19765992499</v>
      </c>
      <c r="N5" s="24">
        <f>H5*L5</f>
        <v>10988.68755538575</v>
      </c>
      <c r="O5" s="24">
        <f>M5-N5</f>
        <v>46846.510104539237</v>
      </c>
      <c r="P5" s="25">
        <f t="shared" si="2"/>
        <v>4684.6510104539229</v>
      </c>
      <c r="Q5" s="25">
        <f>P5+N5</f>
        <v>15673.338565839673</v>
      </c>
      <c r="R5" s="22">
        <f>M5-Q5</f>
        <v>42161.859094085317</v>
      </c>
    </row>
    <row r="6" spans="1:18" ht="80.400000000000006" thickBot="1" x14ac:dyDescent="0.35">
      <c r="A6" s="126">
        <v>251</v>
      </c>
      <c r="B6" s="127" t="s">
        <v>68</v>
      </c>
      <c r="C6" s="169">
        <v>48750</v>
      </c>
      <c r="D6" s="170">
        <v>45188</v>
      </c>
      <c r="E6" s="23" t="s">
        <v>69</v>
      </c>
      <c r="F6" s="85">
        <v>48750</v>
      </c>
      <c r="G6" s="173">
        <v>63832.145934374996</v>
      </c>
      <c r="H6" s="129">
        <v>6223.6342286015624</v>
      </c>
      <c r="I6" s="173">
        <f t="shared" si="0"/>
        <v>57608.511705773431</v>
      </c>
      <c r="J6" s="47" t="s">
        <v>21</v>
      </c>
      <c r="K6" s="128">
        <v>5</v>
      </c>
      <c r="L6" s="28">
        <v>1</v>
      </c>
      <c r="M6" s="24">
        <f t="shared" si="1"/>
        <v>63832.145934374996</v>
      </c>
      <c r="N6" s="24">
        <f>H6*L6</f>
        <v>6223.6342286015624</v>
      </c>
      <c r="O6" s="24">
        <f>M6-N6</f>
        <v>57608.511705773431</v>
      </c>
      <c r="P6" s="25">
        <f t="shared" si="2"/>
        <v>2880.4255852886713</v>
      </c>
      <c r="Q6" s="25">
        <f>P6+N6</f>
        <v>9104.0598138902333</v>
      </c>
      <c r="R6" s="22">
        <f>M6-Q6</f>
        <v>54728.086120484761</v>
      </c>
    </row>
    <row r="7" spans="1:18" ht="15" thickBot="1" x14ac:dyDescent="0.35">
      <c r="A7" s="37">
        <v>251</v>
      </c>
      <c r="B7" s="38" t="s">
        <v>234</v>
      </c>
      <c r="C7" s="105">
        <v>25002</v>
      </c>
      <c r="D7" s="106">
        <v>45603</v>
      </c>
      <c r="E7" s="106" t="s">
        <v>235</v>
      </c>
      <c r="F7" s="105">
        <v>25002</v>
      </c>
      <c r="G7" s="105">
        <v>25103.00808</v>
      </c>
      <c r="H7" s="111">
        <v>5020.6016159999999</v>
      </c>
      <c r="I7" s="107">
        <f>G7-H7</f>
        <v>20082.406464</v>
      </c>
      <c r="J7" s="108" t="s">
        <v>21</v>
      </c>
      <c r="K7" s="39">
        <v>20</v>
      </c>
      <c r="L7" s="28">
        <v>1</v>
      </c>
      <c r="M7" s="24">
        <f t="shared" si="1"/>
        <v>25103.00808</v>
      </c>
      <c r="N7" s="24">
        <f>H7*L7</f>
        <v>5020.6016159999999</v>
      </c>
      <c r="O7" s="24">
        <f>M7-N7</f>
        <v>20082.406464</v>
      </c>
      <c r="P7" s="25">
        <f t="shared" si="2"/>
        <v>4016.4812928000001</v>
      </c>
      <c r="Q7" s="25">
        <f>P7+N7</f>
        <v>9037.0829087999991</v>
      </c>
      <c r="R7" s="22">
        <f>M7-Q7</f>
        <v>16065.9251712</v>
      </c>
    </row>
    <row r="8" spans="1:18" ht="34.799999999999997" thickBot="1" x14ac:dyDescent="0.35">
      <c r="A8" s="37">
        <v>251</v>
      </c>
      <c r="B8" s="38" t="s">
        <v>236</v>
      </c>
      <c r="C8" s="105">
        <v>65000</v>
      </c>
      <c r="D8" s="106">
        <v>45610</v>
      </c>
      <c r="E8" s="106" t="s">
        <v>205</v>
      </c>
      <c r="F8" s="202">
        <v>65000</v>
      </c>
      <c r="G8" s="111">
        <v>65262.600000000006</v>
      </c>
      <c r="H8" s="111">
        <v>32631.300000000003</v>
      </c>
      <c r="I8" s="107">
        <f t="shared" ref="I8:I10" si="3">G8-H8</f>
        <v>32631.300000000003</v>
      </c>
      <c r="J8" s="108" t="s">
        <v>21</v>
      </c>
      <c r="K8" s="39">
        <v>50</v>
      </c>
      <c r="L8" s="28">
        <v>1</v>
      </c>
      <c r="M8" s="24">
        <f t="shared" si="1"/>
        <v>65262.600000000006</v>
      </c>
      <c r="N8" s="24">
        <f t="shared" ref="N8:N10" si="4">H8*L8</f>
        <v>32631.300000000003</v>
      </c>
      <c r="O8" s="24">
        <f t="shared" ref="O8:O10" si="5">M8-N8</f>
        <v>32631.300000000003</v>
      </c>
      <c r="P8" s="25">
        <v>32631.3</v>
      </c>
      <c r="Q8" s="25">
        <f t="shared" ref="Q8:Q10" si="6">P8+N8</f>
        <v>65262.600000000006</v>
      </c>
      <c r="R8" s="22">
        <f t="shared" ref="R8:R10" si="7">M8-Q8</f>
        <v>0</v>
      </c>
    </row>
    <row r="9" spans="1:18" ht="57.6" thickBot="1" x14ac:dyDescent="0.35">
      <c r="A9" s="37">
        <v>251</v>
      </c>
      <c r="B9" s="38" t="s">
        <v>237</v>
      </c>
      <c r="C9" s="105">
        <v>360800</v>
      </c>
      <c r="D9" s="106">
        <v>45628</v>
      </c>
      <c r="E9" s="106" t="s">
        <v>238</v>
      </c>
      <c r="F9" s="202">
        <v>360800</v>
      </c>
      <c r="G9" s="111">
        <v>360800</v>
      </c>
      <c r="H9" s="111">
        <v>36080</v>
      </c>
      <c r="I9" s="107">
        <f t="shared" si="3"/>
        <v>324720</v>
      </c>
      <c r="J9" s="108" t="s">
        <v>21</v>
      </c>
      <c r="K9" s="39">
        <v>10</v>
      </c>
      <c r="L9" s="28">
        <v>1</v>
      </c>
      <c r="M9" s="24">
        <f t="shared" si="1"/>
        <v>360800</v>
      </c>
      <c r="N9" s="24">
        <f t="shared" si="4"/>
        <v>36080</v>
      </c>
      <c r="O9" s="24">
        <f t="shared" si="5"/>
        <v>324720</v>
      </c>
      <c r="P9" s="25">
        <f t="shared" si="2"/>
        <v>32472</v>
      </c>
      <c r="Q9" s="25">
        <f t="shared" si="6"/>
        <v>68552</v>
      </c>
      <c r="R9" s="22">
        <f t="shared" si="7"/>
        <v>292248</v>
      </c>
    </row>
    <row r="10" spans="1:18" ht="34.799999999999997" thickBot="1" x14ac:dyDescent="0.35">
      <c r="A10" s="37">
        <v>251</v>
      </c>
      <c r="B10" s="38" t="s">
        <v>239</v>
      </c>
      <c r="C10" s="105">
        <v>58250</v>
      </c>
      <c r="D10" s="106">
        <v>45639</v>
      </c>
      <c r="E10" s="106" t="s">
        <v>240</v>
      </c>
      <c r="F10" s="202">
        <v>58250</v>
      </c>
      <c r="G10" s="111">
        <v>58250</v>
      </c>
      <c r="H10" s="111">
        <v>3879.45</v>
      </c>
      <c r="I10" s="107">
        <f t="shared" si="3"/>
        <v>54370.55</v>
      </c>
      <c r="J10" s="108" t="s">
        <v>21</v>
      </c>
      <c r="K10" s="204">
        <v>6.66</v>
      </c>
      <c r="L10" s="28">
        <v>1</v>
      </c>
      <c r="M10" s="24">
        <f t="shared" si="1"/>
        <v>58250</v>
      </c>
      <c r="N10" s="24">
        <f t="shared" si="4"/>
        <v>3879.45</v>
      </c>
      <c r="O10" s="24">
        <f t="shared" si="5"/>
        <v>54370.55</v>
      </c>
      <c r="P10" s="25">
        <f t="shared" si="2"/>
        <v>3621.07863</v>
      </c>
      <c r="Q10" s="25">
        <f t="shared" si="6"/>
        <v>7500.5286299999998</v>
      </c>
      <c r="R10" s="22">
        <f t="shared" si="7"/>
        <v>50749.471369999999</v>
      </c>
    </row>
    <row r="11" spans="1:18" ht="15" thickBot="1" x14ac:dyDescent="0.35">
      <c r="A11" s="59" t="s">
        <v>22</v>
      </c>
      <c r="B11" s="60"/>
      <c r="C11" s="58">
        <f>SUM(C3:C10)</f>
        <v>681480.47</v>
      </c>
      <c r="D11" s="61"/>
      <c r="E11" s="61"/>
      <c r="F11" s="62">
        <f>SUM(F3:F10)</f>
        <v>681480.47</v>
      </c>
      <c r="G11" s="62">
        <f t="shared" ref="G11:I11" si="8">SUM(G3:G10)</f>
        <v>777713.88114704844</v>
      </c>
      <c r="H11" s="62">
        <f t="shared" si="8"/>
        <v>147342.02304160857</v>
      </c>
      <c r="I11" s="62">
        <f t="shared" si="8"/>
        <v>630371.85810543993</v>
      </c>
      <c r="J11" s="63"/>
      <c r="K11" s="64"/>
      <c r="L11" s="65"/>
      <c r="M11" s="62">
        <f>SUM(M3:M10)</f>
        <v>777713.88114704844</v>
      </c>
      <c r="N11" s="62">
        <f t="shared" ref="N11:R11" si="9">SUM(N3:N10)</f>
        <v>147342.02304160857</v>
      </c>
      <c r="O11" s="62">
        <f t="shared" si="9"/>
        <v>630371.85810543993</v>
      </c>
      <c r="P11" s="62">
        <f t="shared" si="9"/>
        <v>92732.890487972036</v>
      </c>
      <c r="Q11" s="62">
        <f t="shared" si="9"/>
        <v>240074.91352958058</v>
      </c>
      <c r="R11" s="62">
        <f t="shared" si="9"/>
        <v>537638.96761746786</v>
      </c>
    </row>
    <row r="12" spans="1:18" x14ac:dyDescent="0.3">
      <c r="G12" s="29"/>
      <c r="M12" s="29">
        <f>M11-G11</f>
        <v>0</v>
      </c>
      <c r="N12" s="29">
        <f>N11-H11</f>
        <v>0</v>
      </c>
    </row>
    <row r="13" spans="1:18" x14ac:dyDescent="0.3">
      <c r="G13" s="29"/>
    </row>
    <row r="14" spans="1:18" ht="15" thickBot="1" x14ac:dyDescent="0.35"/>
    <row r="15" spans="1:18" ht="19.8" thickBot="1" x14ac:dyDescent="0.35">
      <c r="A15" s="218" t="s">
        <v>0</v>
      </c>
      <c r="B15" s="219"/>
      <c r="C15" s="219"/>
      <c r="D15" s="219"/>
      <c r="E15" s="104"/>
      <c r="F15" s="2"/>
      <c r="G15" s="220" t="s">
        <v>241</v>
      </c>
      <c r="H15" s="220"/>
      <c r="I15" s="220"/>
      <c r="J15" s="220"/>
      <c r="K15" s="221"/>
      <c r="L15" s="8"/>
      <c r="M15" s="222">
        <v>45657</v>
      </c>
      <c r="N15" s="222"/>
      <c r="O15" s="222"/>
      <c r="P15" s="5" t="s">
        <v>19</v>
      </c>
      <c r="Q15" s="6"/>
      <c r="R15" s="7"/>
    </row>
    <row r="16" spans="1:18" ht="72" x14ac:dyDescent="0.3">
      <c r="A16" s="206" t="s">
        <v>1</v>
      </c>
      <c r="B16" s="207" t="s">
        <v>2</v>
      </c>
      <c r="C16" s="208" t="s">
        <v>3</v>
      </c>
      <c r="D16" s="120" t="s">
        <v>4</v>
      </c>
      <c r="E16" s="120" t="s">
        <v>5</v>
      </c>
      <c r="F16" s="114" t="s">
        <v>6</v>
      </c>
      <c r="G16" s="114" t="s">
        <v>15</v>
      </c>
      <c r="H16" s="114" t="s">
        <v>16</v>
      </c>
      <c r="I16" s="209" t="s">
        <v>8</v>
      </c>
      <c r="J16" s="114" t="s">
        <v>9</v>
      </c>
      <c r="K16" s="210" t="s">
        <v>10</v>
      </c>
      <c r="L16" s="211" t="s">
        <v>14</v>
      </c>
      <c r="M16" s="113" t="s">
        <v>15</v>
      </c>
      <c r="N16" s="114" t="s">
        <v>16</v>
      </c>
      <c r="O16" s="114" t="s">
        <v>18</v>
      </c>
      <c r="P16" s="115" t="s">
        <v>11</v>
      </c>
      <c r="Q16" s="116" t="s">
        <v>12</v>
      </c>
      <c r="R16" s="212" t="s">
        <v>13</v>
      </c>
    </row>
    <row r="17" spans="1:18" x14ac:dyDescent="0.3">
      <c r="A17" s="83"/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</row>
    <row r="18" spans="1:18" x14ac:dyDescent="0.3">
      <c r="A18" s="83"/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</row>
    <row r="19" spans="1:18" x14ac:dyDescent="0.3">
      <c r="A19" s="83"/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</row>
    <row r="20" spans="1:18" x14ac:dyDescent="0.3">
      <c r="A20" s="83"/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</row>
    <row r="21" spans="1:18" x14ac:dyDescent="0.3">
      <c r="A21" s="21"/>
      <c r="B21" s="57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</row>
    <row r="23" spans="1:18" x14ac:dyDescent="0.3">
      <c r="P23" s="29">
        <f>P11</f>
        <v>92732.890487972036</v>
      </c>
    </row>
    <row r="24" spans="1:18" x14ac:dyDescent="0.3">
      <c r="P24">
        <f>P23/4</f>
        <v>23183.222621993009</v>
      </c>
    </row>
    <row r="25" spans="1:18" ht="15" thickBot="1" x14ac:dyDescent="0.35"/>
    <row r="26" spans="1:18" x14ac:dyDescent="0.3">
      <c r="A26" s="223" t="s">
        <v>40</v>
      </c>
      <c r="B26" s="224"/>
      <c r="C26" s="224"/>
      <c r="D26" s="224"/>
      <c r="E26" s="224"/>
      <c r="F26" s="224"/>
      <c r="G26" s="224"/>
      <c r="H26" s="224"/>
      <c r="I26" s="224"/>
      <c r="J26" s="225"/>
    </row>
    <row r="27" spans="1:18" ht="15" thickBot="1" x14ac:dyDescent="0.35">
      <c r="A27" s="226"/>
      <c r="B27" s="227"/>
      <c r="C27" s="227"/>
      <c r="D27" s="227"/>
      <c r="E27" s="227"/>
      <c r="F27" s="227"/>
      <c r="G27" s="227"/>
      <c r="H27" s="227"/>
      <c r="I27" s="227"/>
      <c r="J27" s="228"/>
    </row>
    <row r="28" spans="1:18" ht="24.6" thickBot="1" x14ac:dyDescent="0.35">
      <c r="A28" s="32" t="s">
        <v>1</v>
      </c>
      <c r="B28" s="33" t="s">
        <v>20</v>
      </c>
      <c r="C28" s="33" t="s">
        <v>3</v>
      </c>
      <c r="D28" s="34" t="s">
        <v>4</v>
      </c>
      <c r="E28" s="34" t="s">
        <v>5</v>
      </c>
      <c r="F28" s="13" t="s">
        <v>6</v>
      </c>
      <c r="G28" s="48" t="s">
        <v>7</v>
      </c>
      <c r="H28" s="48" t="s">
        <v>8</v>
      </c>
      <c r="I28" s="3" t="s">
        <v>9</v>
      </c>
      <c r="J28" s="56" t="s">
        <v>10</v>
      </c>
      <c r="K28" s="35"/>
      <c r="L28" s="35"/>
      <c r="M28" s="35"/>
      <c r="N28" s="35"/>
      <c r="O28" s="203">
        <f>G11+G21</f>
        <v>777713.88114704844</v>
      </c>
      <c r="P28" s="35"/>
    </row>
    <row r="29" spans="1:18" x14ac:dyDescent="0.3">
      <c r="A29" s="126"/>
      <c r="B29" s="127"/>
      <c r="C29" s="25"/>
      <c r="D29" s="23"/>
      <c r="E29" s="23"/>
      <c r="F29" s="85"/>
      <c r="G29" s="47"/>
      <c r="H29" s="128"/>
      <c r="I29" s="129"/>
      <c r="J29" s="129"/>
      <c r="K29" s="35"/>
      <c r="L29" s="35"/>
      <c r="M29" s="35"/>
      <c r="N29" s="35"/>
      <c r="O29" s="35"/>
      <c r="P29" s="35"/>
    </row>
    <row r="30" spans="1:18" x14ac:dyDescent="0.3">
      <c r="A30" s="71" t="s">
        <v>22</v>
      </c>
      <c r="B30" s="72"/>
      <c r="C30" s="73">
        <f>SUM(C29:C29)</f>
        <v>0</v>
      </c>
      <c r="D30" s="73"/>
      <c r="E30" s="73"/>
      <c r="F30" s="73">
        <f>SUM(F29:F29)</f>
        <v>0</v>
      </c>
      <c r="G30" s="73">
        <f>SUM(G29:G29)</f>
        <v>0</v>
      </c>
      <c r="H30" s="73">
        <f>SUM(H29:H29)</f>
        <v>0</v>
      </c>
      <c r="I30" s="73"/>
      <c r="J30" s="44"/>
      <c r="K30" s="35"/>
      <c r="L30" s="35"/>
      <c r="M30" s="35"/>
      <c r="N30" s="35"/>
      <c r="O30" s="35"/>
      <c r="P30" s="35"/>
    </row>
    <row r="31" spans="1:18" x14ac:dyDescent="0.3">
      <c r="A31" s="40"/>
      <c r="B31" s="40"/>
      <c r="C31" s="41"/>
      <c r="D31" s="42"/>
      <c r="E31" s="42"/>
      <c r="F31" s="41"/>
      <c r="G31" s="41"/>
      <c r="H31" s="41"/>
      <c r="I31" s="44"/>
      <c r="J31" s="44"/>
      <c r="K31" s="35"/>
      <c r="L31" s="35"/>
      <c r="M31" s="35"/>
      <c r="N31" s="35"/>
      <c r="O31" s="35"/>
      <c r="P31" s="35"/>
    </row>
    <row r="32" spans="1:18" x14ac:dyDescent="0.3">
      <c r="A32" s="40"/>
      <c r="B32" s="40"/>
      <c r="C32" s="41"/>
      <c r="D32" s="42"/>
      <c r="E32" s="42"/>
      <c r="F32" s="41"/>
      <c r="G32" s="41"/>
      <c r="H32" s="41"/>
      <c r="I32" s="44"/>
      <c r="J32" s="44"/>
      <c r="K32" s="35"/>
      <c r="L32" s="35"/>
      <c r="M32" s="35"/>
      <c r="N32" s="35"/>
      <c r="O32" s="35"/>
      <c r="P32" s="35"/>
    </row>
    <row r="33" spans="1:16" x14ac:dyDescent="0.3">
      <c r="A33" s="40"/>
      <c r="B33" s="40"/>
      <c r="C33" s="41"/>
      <c r="D33" s="42"/>
      <c r="E33" s="23"/>
      <c r="F33" s="43" t="s">
        <v>26</v>
      </c>
      <c r="G33" s="43" t="s">
        <v>25</v>
      </c>
      <c r="H33" s="41"/>
      <c r="I33" s="44"/>
      <c r="J33" s="44"/>
      <c r="K33" s="35"/>
      <c r="L33" s="35"/>
      <c r="M33" s="35"/>
      <c r="N33" s="35"/>
      <c r="O33" s="35"/>
      <c r="P33" s="35"/>
    </row>
    <row r="34" spans="1:16" x14ac:dyDescent="0.3">
      <c r="A34" s="40"/>
      <c r="B34" s="40"/>
      <c r="C34" s="41"/>
      <c r="D34" s="42"/>
      <c r="E34" s="23" t="s">
        <v>23</v>
      </c>
      <c r="F34" s="25">
        <f>G11</f>
        <v>777713.88114704844</v>
      </c>
      <c r="G34" s="25">
        <f>H11</f>
        <v>147342.02304160857</v>
      </c>
      <c r="H34" s="41"/>
      <c r="I34" s="44"/>
      <c r="J34" s="44"/>
      <c r="K34" s="35"/>
      <c r="L34" s="35"/>
      <c r="M34" s="35"/>
      <c r="N34" s="35"/>
      <c r="O34" s="35"/>
      <c r="P34" s="35"/>
    </row>
    <row r="35" spans="1:16" x14ac:dyDescent="0.3">
      <c r="A35" s="40"/>
      <c r="B35" s="40"/>
      <c r="C35" s="41"/>
      <c r="D35" s="42"/>
      <c r="E35" s="23" t="s">
        <v>24</v>
      </c>
      <c r="F35" s="25">
        <f>F30</f>
        <v>0</v>
      </c>
      <c r="G35" s="25">
        <f>G30</f>
        <v>0</v>
      </c>
      <c r="H35" s="41"/>
      <c r="I35" s="44"/>
      <c r="J35" s="44"/>
      <c r="K35" s="35"/>
      <c r="L35" s="35"/>
      <c r="M35" s="35"/>
      <c r="N35" s="35"/>
      <c r="O35" s="35"/>
      <c r="P35" s="35"/>
    </row>
    <row r="36" spans="1:16" x14ac:dyDescent="0.3">
      <c r="A36" s="40"/>
      <c r="B36" s="40"/>
      <c r="C36" s="41"/>
      <c r="D36" s="42"/>
      <c r="E36" s="23" t="s">
        <v>42</v>
      </c>
      <c r="F36" s="25">
        <f>M21</f>
        <v>0</v>
      </c>
      <c r="G36" s="25">
        <f>G31</f>
        <v>0</v>
      </c>
      <c r="H36" s="41"/>
      <c r="I36" s="44"/>
      <c r="J36" s="44"/>
      <c r="K36" s="35"/>
      <c r="L36" s="35"/>
      <c r="M36" s="35"/>
      <c r="N36" s="35"/>
      <c r="O36" s="35"/>
      <c r="P36" s="35"/>
    </row>
    <row r="37" spans="1:16" x14ac:dyDescent="0.3">
      <c r="A37" s="40"/>
      <c r="B37" s="40"/>
      <c r="C37" s="41"/>
      <c r="D37" s="42"/>
      <c r="E37" s="66" t="s">
        <v>22</v>
      </c>
      <c r="F37" s="43">
        <f>SUM(F34:F36)</f>
        <v>777713.88114704844</v>
      </c>
      <c r="G37" s="43">
        <f>SUM(G34:G35)</f>
        <v>147342.02304160857</v>
      </c>
      <c r="H37" s="41"/>
      <c r="I37" s="44"/>
      <c r="J37" s="44"/>
      <c r="K37" s="35"/>
      <c r="L37" s="35"/>
      <c r="M37" s="35"/>
      <c r="N37" s="35"/>
      <c r="O37" s="35"/>
      <c r="P37" s="35"/>
    </row>
    <row r="38" spans="1:16" x14ac:dyDescent="0.3">
      <c r="A38" s="40"/>
      <c r="B38" s="40"/>
      <c r="C38" s="41"/>
      <c r="D38" s="42"/>
      <c r="E38" s="42"/>
      <c r="F38" s="41"/>
      <c r="G38" s="41"/>
      <c r="H38" s="41"/>
      <c r="I38" s="44"/>
      <c r="J38" s="44"/>
      <c r="K38" s="35"/>
      <c r="L38" s="35"/>
      <c r="M38" s="35"/>
      <c r="N38" s="35"/>
      <c r="O38" s="35"/>
      <c r="P38" s="35"/>
    </row>
    <row r="39" spans="1:16" x14ac:dyDescent="0.3">
      <c r="A39" s="40"/>
      <c r="B39" s="40"/>
      <c r="C39" s="41"/>
      <c r="D39" s="42"/>
      <c r="E39" s="67" t="s">
        <v>27</v>
      </c>
      <c r="F39" s="41">
        <f>F30+F11+F21</f>
        <v>681480.47</v>
      </c>
      <c r="G39" s="41">
        <f>F30+F11</f>
        <v>681480.47</v>
      </c>
      <c r="H39" s="41">
        <f>F39-G39</f>
        <v>0</v>
      </c>
      <c r="I39" s="44"/>
      <c r="J39" s="44"/>
      <c r="K39" s="35"/>
      <c r="L39" s="35"/>
      <c r="M39" s="35"/>
      <c r="N39" s="35"/>
      <c r="O39" s="35"/>
      <c r="P39" s="35"/>
    </row>
    <row r="40" spans="1:16" x14ac:dyDescent="0.3">
      <c r="A40" s="40"/>
      <c r="B40" s="40"/>
      <c r="C40" s="41"/>
      <c r="D40" s="42"/>
      <c r="E40" s="67" t="s">
        <v>30</v>
      </c>
      <c r="F40" s="41">
        <f>F37-F39</f>
        <v>96233.411147048464</v>
      </c>
      <c r="G40" s="41"/>
      <c r="H40" s="41"/>
      <c r="I40" s="44"/>
      <c r="J40" s="44"/>
      <c r="K40" s="35"/>
      <c r="L40" s="35"/>
      <c r="M40" s="35"/>
      <c r="N40" s="35"/>
      <c r="O40" s="35"/>
      <c r="P40" s="35"/>
    </row>
    <row r="41" spans="1:16" x14ac:dyDescent="0.3">
      <c r="A41" s="40"/>
      <c r="B41" s="40"/>
      <c r="C41" s="41"/>
      <c r="D41" s="42"/>
      <c r="E41" s="67" t="s">
        <v>29</v>
      </c>
      <c r="F41" s="41"/>
      <c r="G41" s="41"/>
      <c r="H41" s="41"/>
      <c r="I41" s="44"/>
      <c r="J41" s="44"/>
      <c r="K41" s="35"/>
      <c r="L41" s="35"/>
      <c r="M41" s="35"/>
      <c r="N41" s="35"/>
      <c r="O41" s="35"/>
      <c r="P41" s="35"/>
    </row>
    <row r="42" spans="1:16" x14ac:dyDescent="0.3">
      <c r="A42" s="40"/>
      <c r="B42" s="40"/>
      <c r="C42" s="41"/>
      <c r="D42" s="42"/>
      <c r="E42" s="68" t="s">
        <v>28</v>
      </c>
      <c r="F42" s="69">
        <f>F40-F41</f>
        <v>96233.411147048464</v>
      </c>
      <c r="G42" s="41"/>
      <c r="H42" s="41"/>
      <c r="I42" s="44"/>
      <c r="J42" s="44"/>
      <c r="K42" s="35"/>
      <c r="L42" s="35"/>
      <c r="M42" s="35"/>
      <c r="N42" s="35"/>
      <c r="O42" s="35"/>
      <c r="P42" s="35"/>
    </row>
    <row r="43" spans="1:16" x14ac:dyDescent="0.3">
      <c r="E43" s="70"/>
      <c r="F43" s="70"/>
    </row>
  </sheetData>
  <mergeCells count="7">
    <mergeCell ref="A1:D1"/>
    <mergeCell ref="A26:J27"/>
    <mergeCell ref="G1:K1"/>
    <mergeCell ref="M1:O1"/>
    <mergeCell ref="A15:D15"/>
    <mergeCell ref="G15:K15"/>
    <mergeCell ref="M15:O15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87"/>
  <sheetViews>
    <sheetView topLeftCell="C139" workbookViewId="0">
      <selection activeCell="G158" sqref="G158"/>
    </sheetView>
  </sheetViews>
  <sheetFormatPr defaultRowHeight="14.4" x14ac:dyDescent="0.3"/>
  <cols>
    <col min="2" max="2" width="19.109375" bestFit="1" customWidth="1"/>
    <col min="3" max="3" width="11.5546875" bestFit="1" customWidth="1"/>
    <col min="5" max="5" width="28.88671875" bestFit="1" customWidth="1"/>
    <col min="6" max="9" width="11.5546875" bestFit="1" customWidth="1"/>
    <col min="11" max="11" width="11.44140625" customWidth="1"/>
    <col min="12" max="12" width="7.77734375" bestFit="1" customWidth="1"/>
    <col min="13" max="13" width="12.21875" bestFit="1" customWidth="1"/>
    <col min="14" max="14" width="12.88671875" customWidth="1"/>
    <col min="15" max="15" width="13" customWidth="1"/>
    <col min="16" max="16" width="12.6640625" customWidth="1"/>
    <col min="17" max="17" width="12.88671875" customWidth="1"/>
    <col min="18" max="18" width="13.5546875" customWidth="1"/>
  </cols>
  <sheetData>
    <row r="1" spans="1:18" ht="19.8" thickBot="1" x14ac:dyDescent="0.35">
      <c r="A1" s="218" t="s">
        <v>0</v>
      </c>
      <c r="B1" s="219"/>
      <c r="C1" s="219"/>
      <c r="D1" s="219"/>
      <c r="E1" s="1"/>
      <c r="F1" s="2"/>
      <c r="G1" s="2"/>
      <c r="H1" s="2"/>
      <c r="I1" s="3"/>
      <c r="J1" s="2"/>
      <c r="K1" s="4"/>
      <c r="L1" s="8"/>
      <c r="M1" s="222">
        <v>45657</v>
      </c>
      <c r="N1" s="222"/>
      <c r="O1" s="222"/>
      <c r="P1" s="5" t="s">
        <v>19</v>
      </c>
      <c r="Q1" s="6"/>
      <c r="R1" s="7"/>
    </row>
    <row r="2" spans="1:18" ht="60.6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18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78">
        <v>255</v>
      </c>
      <c r="B3" s="176" t="s">
        <v>70</v>
      </c>
      <c r="C3" s="169">
        <v>10593.22</v>
      </c>
      <c r="D3" s="170">
        <v>44523</v>
      </c>
      <c r="E3" s="177" t="s">
        <v>71</v>
      </c>
      <c r="F3" s="172">
        <v>10593.22</v>
      </c>
      <c r="G3" s="173">
        <v>38823.94306377785</v>
      </c>
      <c r="H3" s="173">
        <v>32115.167813385713</v>
      </c>
      <c r="I3" s="129">
        <f>G3-H3</f>
        <v>6708.7752503921365</v>
      </c>
      <c r="J3" s="175" t="s">
        <v>17</v>
      </c>
      <c r="K3" s="174">
        <v>20</v>
      </c>
      <c r="L3" s="28">
        <v>1</v>
      </c>
      <c r="M3" s="24">
        <f>G3*L3</f>
        <v>38823.94306377785</v>
      </c>
      <c r="N3" s="24">
        <f>H3*L3</f>
        <v>32115.167813385713</v>
      </c>
      <c r="O3" s="24">
        <f>M3-N3</f>
        <v>6708.7752503921365</v>
      </c>
      <c r="P3" s="25">
        <v>6708.78</v>
      </c>
      <c r="Q3" s="25">
        <f t="shared" ref="Q3:Q66" si="0">P3+N3</f>
        <v>38823.947813385712</v>
      </c>
      <c r="R3" s="22">
        <f t="shared" ref="R3:R66" si="1">M3-Q3</f>
        <v>-4.7496078623225912E-3</v>
      </c>
    </row>
    <row r="4" spans="1:18" ht="15" thickBot="1" x14ac:dyDescent="0.35">
      <c r="A4" s="78">
        <v>255</v>
      </c>
      <c r="B4" s="176" t="s">
        <v>61</v>
      </c>
      <c r="C4" s="169">
        <v>33271.199999999997</v>
      </c>
      <c r="D4" s="170">
        <v>44767</v>
      </c>
      <c r="E4" s="171" t="s">
        <v>72</v>
      </c>
      <c r="F4" s="172">
        <v>33271.199999999997</v>
      </c>
      <c r="G4" s="173">
        <v>71712.410270795983</v>
      </c>
      <c r="H4" s="173">
        <v>34995.656212148446</v>
      </c>
      <c r="I4" s="129">
        <f t="shared" ref="I4:I67" si="2">G4-H4</f>
        <v>36716.754058647537</v>
      </c>
      <c r="J4" s="175" t="s">
        <v>21</v>
      </c>
      <c r="K4" s="174">
        <v>20</v>
      </c>
      <c r="L4" s="28">
        <v>1</v>
      </c>
      <c r="M4" s="24">
        <f t="shared" ref="M4:M67" si="3">G4*L4</f>
        <v>71712.410270795983</v>
      </c>
      <c r="N4" s="24">
        <f t="shared" ref="N4:N67" si="4">H4*L4</f>
        <v>34995.656212148446</v>
      </c>
      <c r="O4" s="24">
        <f t="shared" ref="O4:O67" si="5">M4-N4</f>
        <v>36716.754058647537</v>
      </c>
      <c r="P4" s="25">
        <f t="shared" ref="P4:P67" si="6">K4*O4/100</f>
        <v>7343.3508117295078</v>
      </c>
      <c r="Q4" s="25">
        <f t="shared" si="0"/>
        <v>42339.007023877952</v>
      </c>
      <c r="R4" s="22">
        <f t="shared" si="1"/>
        <v>29373.403246918031</v>
      </c>
    </row>
    <row r="5" spans="1:18" ht="15" thickBot="1" x14ac:dyDescent="0.35">
      <c r="A5" s="78">
        <v>255</v>
      </c>
      <c r="B5" s="178" t="s">
        <v>73</v>
      </c>
      <c r="C5" s="179">
        <v>22238.06</v>
      </c>
      <c r="D5" s="180">
        <v>44773</v>
      </c>
      <c r="E5" s="181" t="s">
        <v>74</v>
      </c>
      <c r="F5" s="182">
        <v>22238.06</v>
      </c>
      <c r="G5" s="173">
        <v>47931.691142687305</v>
      </c>
      <c r="H5" s="173">
        <v>27710.508941866097</v>
      </c>
      <c r="I5" s="129">
        <f t="shared" si="2"/>
        <v>20221.182200821208</v>
      </c>
      <c r="J5" s="175" t="s">
        <v>21</v>
      </c>
      <c r="K5" s="174">
        <v>25</v>
      </c>
      <c r="L5" s="28">
        <v>1</v>
      </c>
      <c r="M5" s="24">
        <f t="shared" si="3"/>
        <v>47931.691142687305</v>
      </c>
      <c r="N5" s="24">
        <f t="shared" si="4"/>
        <v>27710.508941866097</v>
      </c>
      <c r="O5" s="24">
        <f t="shared" si="5"/>
        <v>20221.182200821208</v>
      </c>
      <c r="P5" s="25">
        <v>20221.18</v>
      </c>
      <c r="Q5" s="25">
        <f t="shared" si="0"/>
        <v>47931.688941866101</v>
      </c>
      <c r="R5" s="22">
        <f t="shared" si="1"/>
        <v>2.2008212035871111E-3</v>
      </c>
    </row>
    <row r="6" spans="1:18" ht="15" thickBot="1" x14ac:dyDescent="0.35">
      <c r="A6" s="78">
        <v>255</v>
      </c>
      <c r="B6" s="178" t="s">
        <v>75</v>
      </c>
      <c r="C6" s="179">
        <v>19863.650000000001</v>
      </c>
      <c r="D6" s="180">
        <v>44778</v>
      </c>
      <c r="E6" s="181" t="s">
        <v>76</v>
      </c>
      <c r="F6" s="182">
        <v>19863.650000000001</v>
      </c>
      <c r="G6" s="173">
        <v>41807.783989271629</v>
      </c>
      <c r="H6" s="173">
        <v>11329.909461092611</v>
      </c>
      <c r="I6" s="129">
        <f t="shared" si="2"/>
        <v>30477.874528179018</v>
      </c>
      <c r="J6" s="175" t="s">
        <v>21</v>
      </c>
      <c r="K6" s="174">
        <v>10</v>
      </c>
      <c r="L6" s="28">
        <v>1</v>
      </c>
      <c r="M6" s="24">
        <f t="shared" si="3"/>
        <v>41807.783989271629</v>
      </c>
      <c r="N6" s="24">
        <f t="shared" si="4"/>
        <v>11329.909461092611</v>
      </c>
      <c r="O6" s="24">
        <f t="shared" si="5"/>
        <v>30477.874528179018</v>
      </c>
      <c r="P6" s="25">
        <f t="shared" si="6"/>
        <v>3047.7874528179013</v>
      </c>
      <c r="Q6" s="25">
        <f t="shared" si="0"/>
        <v>14377.696913910513</v>
      </c>
      <c r="R6" s="22">
        <f t="shared" si="1"/>
        <v>27430.087075361116</v>
      </c>
    </row>
    <row r="7" spans="1:18" ht="23.4" thickBot="1" x14ac:dyDescent="0.35">
      <c r="A7" s="78">
        <v>255</v>
      </c>
      <c r="B7" s="178" t="s">
        <v>77</v>
      </c>
      <c r="C7" s="179">
        <v>924852.28</v>
      </c>
      <c r="D7" s="180">
        <v>44778</v>
      </c>
      <c r="E7" s="181" t="s">
        <v>76</v>
      </c>
      <c r="F7" s="182">
        <v>924852.28</v>
      </c>
      <c r="G7" s="173">
        <v>1946571.9716278408</v>
      </c>
      <c r="H7" s="173">
        <v>527521.00431114493</v>
      </c>
      <c r="I7" s="129">
        <f t="shared" si="2"/>
        <v>1419050.967316696</v>
      </c>
      <c r="J7" s="175" t="s">
        <v>21</v>
      </c>
      <c r="K7" s="174">
        <v>10</v>
      </c>
      <c r="L7" s="28">
        <v>1</v>
      </c>
      <c r="M7" s="24">
        <f t="shared" si="3"/>
        <v>1946571.9716278408</v>
      </c>
      <c r="N7" s="24">
        <f t="shared" si="4"/>
        <v>527521.00431114493</v>
      </c>
      <c r="O7" s="24">
        <f t="shared" si="5"/>
        <v>1419050.967316696</v>
      </c>
      <c r="P7" s="25">
        <f t="shared" si="6"/>
        <v>141905.09673166962</v>
      </c>
      <c r="Q7" s="25">
        <f t="shared" si="0"/>
        <v>669426.10104281455</v>
      </c>
      <c r="R7" s="22">
        <f t="shared" si="1"/>
        <v>1277145.8705850262</v>
      </c>
    </row>
    <row r="8" spans="1:18" ht="15" thickBot="1" x14ac:dyDescent="0.35">
      <c r="A8" s="78">
        <v>255</v>
      </c>
      <c r="B8" s="178" t="s">
        <v>78</v>
      </c>
      <c r="C8" s="179">
        <v>33099.599999999999</v>
      </c>
      <c r="D8" s="180">
        <v>44805</v>
      </c>
      <c r="E8" s="181" t="s">
        <v>76</v>
      </c>
      <c r="F8" s="182">
        <f t="shared" ref="F8:F52" si="7">C8</f>
        <v>33099.599999999999</v>
      </c>
      <c r="G8" s="173">
        <v>66489.438311045989</v>
      </c>
      <c r="H8" s="173">
        <v>18018.637782293466</v>
      </c>
      <c r="I8" s="129">
        <f t="shared" si="2"/>
        <v>48470.800528752523</v>
      </c>
      <c r="J8" s="175" t="s">
        <v>21</v>
      </c>
      <c r="K8" s="174">
        <v>10</v>
      </c>
      <c r="L8" s="28">
        <v>1</v>
      </c>
      <c r="M8" s="24">
        <f t="shared" si="3"/>
        <v>66489.438311045989</v>
      </c>
      <c r="N8" s="24">
        <f t="shared" si="4"/>
        <v>18018.637782293466</v>
      </c>
      <c r="O8" s="24">
        <f t="shared" si="5"/>
        <v>48470.800528752523</v>
      </c>
      <c r="P8" s="25">
        <f t="shared" si="6"/>
        <v>4847.0800528752525</v>
      </c>
      <c r="Q8" s="25">
        <f t="shared" si="0"/>
        <v>22865.717835168718</v>
      </c>
      <c r="R8" s="22">
        <f t="shared" si="1"/>
        <v>43623.720475877271</v>
      </c>
    </row>
    <row r="9" spans="1:18" ht="15" thickBot="1" x14ac:dyDescent="0.35">
      <c r="A9" s="78">
        <v>255</v>
      </c>
      <c r="B9" s="178" t="s">
        <v>79</v>
      </c>
      <c r="C9" s="179">
        <v>75000</v>
      </c>
      <c r="D9" s="180">
        <v>44812</v>
      </c>
      <c r="E9" s="181" t="s">
        <v>80</v>
      </c>
      <c r="F9" s="182">
        <f t="shared" si="7"/>
        <v>75000</v>
      </c>
      <c r="G9" s="173">
        <v>150657.64762500001</v>
      </c>
      <c r="H9" s="173">
        <v>40828.222506375001</v>
      </c>
      <c r="I9" s="129">
        <f t="shared" si="2"/>
        <v>109829.42511862502</v>
      </c>
      <c r="J9" s="175" t="s">
        <v>21</v>
      </c>
      <c r="K9" s="174">
        <v>10</v>
      </c>
      <c r="L9" s="28">
        <v>1</v>
      </c>
      <c r="M9" s="24">
        <f t="shared" si="3"/>
        <v>150657.64762500001</v>
      </c>
      <c r="N9" s="24">
        <f t="shared" si="4"/>
        <v>40828.222506375001</v>
      </c>
      <c r="O9" s="24">
        <f t="shared" si="5"/>
        <v>109829.42511862502</v>
      </c>
      <c r="P9" s="25">
        <f t="shared" si="6"/>
        <v>10982.942511862502</v>
      </c>
      <c r="Q9" s="25">
        <f t="shared" si="0"/>
        <v>51811.165018237501</v>
      </c>
      <c r="R9" s="22">
        <f t="shared" si="1"/>
        <v>98846.482606762511</v>
      </c>
    </row>
    <row r="10" spans="1:18" ht="15" thickBot="1" x14ac:dyDescent="0.35">
      <c r="A10" s="78">
        <v>255</v>
      </c>
      <c r="B10" s="178" t="s">
        <v>81</v>
      </c>
      <c r="C10" s="179">
        <v>20513.62</v>
      </c>
      <c r="D10" s="180">
        <v>44818</v>
      </c>
      <c r="E10" s="181" t="s">
        <v>76</v>
      </c>
      <c r="F10" s="182">
        <f t="shared" si="7"/>
        <v>20513.62</v>
      </c>
      <c r="G10" s="173">
        <v>41207.116446308697</v>
      </c>
      <c r="H10" s="173">
        <v>11167.128556949656</v>
      </c>
      <c r="I10" s="129">
        <f t="shared" si="2"/>
        <v>30039.987889359043</v>
      </c>
      <c r="J10" s="175" t="s">
        <v>21</v>
      </c>
      <c r="K10" s="174">
        <v>10</v>
      </c>
      <c r="L10" s="28">
        <v>1</v>
      </c>
      <c r="M10" s="24">
        <f t="shared" si="3"/>
        <v>41207.116446308697</v>
      </c>
      <c r="N10" s="24">
        <f t="shared" si="4"/>
        <v>11167.128556949656</v>
      </c>
      <c r="O10" s="24">
        <f t="shared" si="5"/>
        <v>30039.987889359043</v>
      </c>
      <c r="P10" s="25">
        <f t="shared" si="6"/>
        <v>3003.998788935904</v>
      </c>
      <c r="Q10" s="25">
        <f t="shared" si="0"/>
        <v>14171.127345885559</v>
      </c>
      <c r="R10" s="22">
        <f t="shared" si="1"/>
        <v>27035.989100423139</v>
      </c>
    </row>
    <row r="11" spans="1:18" ht="15" thickBot="1" x14ac:dyDescent="0.35">
      <c r="A11" s="78">
        <v>255</v>
      </c>
      <c r="B11" s="178" t="s">
        <v>82</v>
      </c>
      <c r="C11" s="179">
        <v>7155</v>
      </c>
      <c r="D11" s="180">
        <v>44825</v>
      </c>
      <c r="E11" s="181" t="s">
        <v>83</v>
      </c>
      <c r="F11" s="182">
        <f t="shared" si="7"/>
        <v>7155</v>
      </c>
      <c r="G11" s="173">
        <v>14372.739583425</v>
      </c>
      <c r="H11" s="173">
        <v>7013.896916711401</v>
      </c>
      <c r="I11" s="129">
        <f t="shared" si="2"/>
        <v>7358.8426667135991</v>
      </c>
      <c r="J11" s="175" t="s">
        <v>21</v>
      </c>
      <c r="K11" s="174">
        <v>20</v>
      </c>
      <c r="L11" s="28">
        <v>1</v>
      </c>
      <c r="M11" s="24">
        <f t="shared" si="3"/>
        <v>14372.739583425</v>
      </c>
      <c r="N11" s="24">
        <f t="shared" si="4"/>
        <v>7013.896916711401</v>
      </c>
      <c r="O11" s="24">
        <f t="shared" si="5"/>
        <v>7358.8426667135991</v>
      </c>
      <c r="P11" s="25">
        <f t="shared" si="6"/>
        <v>1471.7685333427198</v>
      </c>
      <c r="Q11" s="25">
        <f t="shared" si="0"/>
        <v>8485.6654500541208</v>
      </c>
      <c r="R11" s="22">
        <f t="shared" si="1"/>
        <v>5887.0741333708793</v>
      </c>
    </row>
    <row r="12" spans="1:18" ht="15" thickBot="1" x14ac:dyDescent="0.35">
      <c r="A12" s="78">
        <v>255</v>
      </c>
      <c r="B12" s="178" t="s">
        <v>84</v>
      </c>
      <c r="C12" s="179">
        <v>9560</v>
      </c>
      <c r="D12" s="180">
        <v>44828</v>
      </c>
      <c r="E12" s="181" t="s">
        <v>83</v>
      </c>
      <c r="F12" s="182">
        <f t="shared" si="7"/>
        <v>9560</v>
      </c>
      <c r="G12" s="173">
        <v>19203.828150599998</v>
      </c>
      <c r="H12" s="173">
        <v>9371.4681374928005</v>
      </c>
      <c r="I12" s="129">
        <f t="shared" si="2"/>
        <v>9832.360013107198</v>
      </c>
      <c r="J12" s="175" t="s">
        <v>21</v>
      </c>
      <c r="K12" s="174">
        <v>20</v>
      </c>
      <c r="L12" s="28">
        <v>1</v>
      </c>
      <c r="M12" s="24">
        <f t="shared" si="3"/>
        <v>19203.828150599998</v>
      </c>
      <c r="N12" s="24">
        <f t="shared" si="4"/>
        <v>9371.4681374928005</v>
      </c>
      <c r="O12" s="24">
        <f t="shared" si="5"/>
        <v>9832.360013107198</v>
      </c>
      <c r="P12" s="25">
        <f t="shared" si="6"/>
        <v>1966.4720026214397</v>
      </c>
      <c r="Q12" s="25">
        <f t="shared" si="0"/>
        <v>11337.94014011424</v>
      </c>
      <c r="R12" s="22">
        <f t="shared" si="1"/>
        <v>7865.8880104857581</v>
      </c>
    </row>
    <row r="13" spans="1:18" ht="15" thickBot="1" x14ac:dyDescent="0.35">
      <c r="A13" s="78">
        <v>255</v>
      </c>
      <c r="B13" s="178" t="s">
        <v>85</v>
      </c>
      <c r="C13" s="179">
        <v>52000</v>
      </c>
      <c r="D13" s="180">
        <v>44830</v>
      </c>
      <c r="E13" s="181" t="s">
        <v>86</v>
      </c>
      <c r="F13" s="182">
        <f t="shared" si="7"/>
        <v>52000</v>
      </c>
      <c r="G13" s="173">
        <v>104455.96902</v>
      </c>
      <c r="H13" s="173">
        <v>28307.567604420001</v>
      </c>
      <c r="I13" s="129">
        <f t="shared" si="2"/>
        <v>76148.401415580011</v>
      </c>
      <c r="J13" s="175" t="s">
        <v>21</v>
      </c>
      <c r="K13" s="174">
        <v>10</v>
      </c>
      <c r="L13" s="28">
        <v>1</v>
      </c>
      <c r="M13" s="24">
        <f t="shared" si="3"/>
        <v>104455.96902</v>
      </c>
      <c r="N13" s="24">
        <f t="shared" si="4"/>
        <v>28307.567604420001</v>
      </c>
      <c r="O13" s="24">
        <f t="shared" si="5"/>
        <v>76148.401415580011</v>
      </c>
      <c r="P13" s="25">
        <f t="shared" si="6"/>
        <v>7614.8401415580011</v>
      </c>
      <c r="Q13" s="25">
        <f t="shared" si="0"/>
        <v>35922.407745978002</v>
      </c>
      <c r="R13" s="22">
        <f t="shared" si="1"/>
        <v>68533.561274022009</v>
      </c>
    </row>
    <row r="14" spans="1:18" ht="15" thickBot="1" x14ac:dyDescent="0.35">
      <c r="A14" s="78">
        <v>255</v>
      </c>
      <c r="B14" s="178" t="s">
        <v>87</v>
      </c>
      <c r="C14" s="179">
        <v>6500</v>
      </c>
      <c r="D14" s="180">
        <v>44831</v>
      </c>
      <c r="E14" s="181" t="s">
        <v>88</v>
      </c>
      <c r="F14" s="182">
        <f t="shared" si="7"/>
        <v>6500</v>
      </c>
      <c r="G14" s="173">
        <v>13056.996127500001</v>
      </c>
      <c r="H14" s="173">
        <v>3538.4459505525001</v>
      </c>
      <c r="I14" s="129">
        <f t="shared" si="2"/>
        <v>9518.5501769475013</v>
      </c>
      <c r="J14" s="175" t="s">
        <v>21</v>
      </c>
      <c r="K14" s="174">
        <v>10</v>
      </c>
      <c r="L14" s="28">
        <v>1</v>
      </c>
      <c r="M14" s="24">
        <f t="shared" si="3"/>
        <v>13056.996127500001</v>
      </c>
      <c r="N14" s="24">
        <f t="shared" si="4"/>
        <v>3538.4459505525001</v>
      </c>
      <c r="O14" s="24">
        <f t="shared" si="5"/>
        <v>9518.5501769475013</v>
      </c>
      <c r="P14" s="25">
        <f t="shared" si="6"/>
        <v>951.85501769475013</v>
      </c>
      <c r="Q14" s="25">
        <f t="shared" si="0"/>
        <v>4490.3009682472502</v>
      </c>
      <c r="R14" s="22">
        <f t="shared" si="1"/>
        <v>8566.6951592527512</v>
      </c>
    </row>
    <row r="15" spans="1:18" ht="15" thickBot="1" x14ac:dyDescent="0.35">
      <c r="A15" s="78">
        <v>255</v>
      </c>
      <c r="B15" s="178" t="s">
        <v>89</v>
      </c>
      <c r="C15" s="179">
        <v>13550</v>
      </c>
      <c r="D15" s="180">
        <v>44831</v>
      </c>
      <c r="E15" s="181" t="s">
        <v>90</v>
      </c>
      <c r="F15" s="182">
        <f t="shared" si="7"/>
        <v>13550</v>
      </c>
      <c r="G15" s="173">
        <v>27218.815004249998</v>
      </c>
      <c r="H15" s="173">
        <v>15735.877424332031</v>
      </c>
      <c r="I15" s="129">
        <f t="shared" si="2"/>
        <v>11482.937579917967</v>
      </c>
      <c r="J15" s="175" t="s">
        <v>21</v>
      </c>
      <c r="K15" s="174">
        <v>25</v>
      </c>
      <c r="L15" s="28">
        <v>1</v>
      </c>
      <c r="M15" s="24">
        <f t="shared" si="3"/>
        <v>27218.815004249998</v>
      </c>
      <c r="N15" s="24">
        <f t="shared" si="4"/>
        <v>15735.877424332031</v>
      </c>
      <c r="O15" s="24">
        <f t="shared" si="5"/>
        <v>11482.937579917967</v>
      </c>
      <c r="P15" s="25">
        <v>11482.94</v>
      </c>
      <c r="Q15" s="25">
        <f t="shared" si="0"/>
        <v>27218.817424332032</v>
      </c>
      <c r="R15" s="22">
        <f t="shared" si="1"/>
        <v>-2.4200820334954187E-3</v>
      </c>
    </row>
    <row r="16" spans="1:18" ht="15" thickBot="1" x14ac:dyDescent="0.35">
      <c r="A16" s="78">
        <v>255</v>
      </c>
      <c r="B16" s="178" t="s">
        <v>91</v>
      </c>
      <c r="C16" s="179">
        <v>5231.4799999999996</v>
      </c>
      <c r="D16" s="180">
        <v>44834</v>
      </c>
      <c r="E16" s="181" t="s">
        <v>92</v>
      </c>
      <c r="F16" s="182">
        <f t="shared" si="7"/>
        <v>5231.4799999999996</v>
      </c>
      <c r="G16" s="173">
        <v>10508.832938629799</v>
      </c>
      <c r="H16" s="173">
        <v>5128.3104740513418</v>
      </c>
      <c r="I16" s="129">
        <f t="shared" si="2"/>
        <v>5380.5224645784574</v>
      </c>
      <c r="J16" s="175" t="s">
        <v>21</v>
      </c>
      <c r="K16" s="174">
        <v>20</v>
      </c>
      <c r="L16" s="28">
        <v>1</v>
      </c>
      <c r="M16" s="24">
        <f t="shared" si="3"/>
        <v>10508.832938629799</v>
      </c>
      <c r="N16" s="24">
        <f t="shared" si="4"/>
        <v>5128.3104740513418</v>
      </c>
      <c r="O16" s="24">
        <f t="shared" si="5"/>
        <v>5380.5224645784574</v>
      </c>
      <c r="P16" s="25">
        <f t="shared" si="6"/>
        <v>1076.1044929156915</v>
      </c>
      <c r="Q16" s="25">
        <f t="shared" si="0"/>
        <v>6204.4149669670333</v>
      </c>
      <c r="R16" s="22">
        <f t="shared" si="1"/>
        <v>4304.4179716627659</v>
      </c>
    </row>
    <row r="17" spans="1:18" ht="15" thickBot="1" x14ac:dyDescent="0.35">
      <c r="A17" s="78">
        <v>255</v>
      </c>
      <c r="B17" s="178" t="s">
        <v>93</v>
      </c>
      <c r="C17" s="179">
        <v>90835.36</v>
      </c>
      <c r="D17" s="180">
        <v>44834</v>
      </c>
      <c r="E17" s="181" t="s">
        <v>94</v>
      </c>
      <c r="F17" s="182">
        <f t="shared" si="7"/>
        <v>90835.36</v>
      </c>
      <c r="G17" s="173">
        <v>182467.22211693361</v>
      </c>
      <c r="H17" s="173">
        <v>105488.86278635224</v>
      </c>
      <c r="I17" s="129">
        <f t="shared" si="2"/>
        <v>76978.35933058137</v>
      </c>
      <c r="J17" s="175" t="s">
        <v>21</v>
      </c>
      <c r="K17" s="174">
        <v>25</v>
      </c>
      <c r="L17" s="28">
        <v>1</v>
      </c>
      <c r="M17" s="24">
        <f t="shared" si="3"/>
        <v>182467.22211693361</v>
      </c>
      <c r="N17" s="24">
        <f t="shared" si="4"/>
        <v>105488.86278635224</v>
      </c>
      <c r="O17" s="24">
        <f t="shared" si="5"/>
        <v>76978.35933058137</v>
      </c>
      <c r="P17" s="25">
        <v>76978.36</v>
      </c>
      <c r="Q17" s="25">
        <f t="shared" si="0"/>
        <v>182467.22278635224</v>
      </c>
      <c r="R17" s="22">
        <f t="shared" si="1"/>
        <v>-6.694186304230243E-4</v>
      </c>
    </row>
    <row r="18" spans="1:18" ht="34.799999999999997" thickBot="1" x14ac:dyDescent="0.35">
      <c r="A18" s="78">
        <v>255</v>
      </c>
      <c r="B18" s="178" t="s">
        <v>95</v>
      </c>
      <c r="C18" s="179">
        <v>2234.19</v>
      </c>
      <c r="D18" s="180">
        <v>44835</v>
      </c>
      <c r="E18" s="181" t="s">
        <v>76</v>
      </c>
      <c r="F18" s="182">
        <f t="shared" si="7"/>
        <v>2234.19</v>
      </c>
      <c r="G18" s="173">
        <v>4162.0563754643999</v>
      </c>
      <c r="H18" s="173">
        <v>1127.9172777508525</v>
      </c>
      <c r="I18" s="129">
        <f t="shared" si="2"/>
        <v>3034.1390977135475</v>
      </c>
      <c r="J18" s="184" t="s">
        <v>21</v>
      </c>
      <c r="K18" s="174">
        <v>10</v>
      </c>
      <c r="L18" s="28">
        <v>1</v>
      </c>
      <c r="M18" s="24">
        <f t="shared" si="3"/>
        <v>4162.0563754643999</v>
      </c>
      <c r="N18" s="24">
        <f t="shared" si="4"/>
        <v>1127.9172777508525</v>
      </c>
      <c r="O18" s="24">
        <f t="shared" si="5"/>
        <v>3034.1390977135475</v>
      </c>
      <c r="P18" s="25">
        <f t="shared" si="6"/>
        <v>303.41390977135472</v>
      </c>
      <c r="Q18" s="25">
        <f t="shared" si="0"/>
        <v>1431.3311875222071</v>
      </c>
      <c r="R18" s="22">
        <f t="shared" si="1"/>
        <v>2730.7251879421929</v>
      </c>
    </row>
    <row r="19" spans="1:18" ht="15" thickBot="1" x14ac:dyDescent="0.35">
      <c r="A19" s="78">
        <v>255</v>
      </c>
      <c r="B19" s="178" t="s">
        <v>96</v>
      </c>
      <c r="C19" s="179">
        <v>6770.46</v>
      </c>
      <c r="D19" s="180">
        <v>44835</v>
      </c>
      <c r="E19" s="181" t="s">
        <v>76</v>
      </c>
      <c r="F19" s="182">
        <f t="shared" si="7"/>
        <v>6770.46</v>
      </c>
      <c r="G19" s="173">
        <v>12612.640915869601</v>
      </c>
      <c r="H19" s="173">
        <v>3418.025688200662</v>
      </c>
      <c r="I19" s="129">
        <f t="shared" si="2"/>
        <v>9194.615227668939</v>
      </c>
      <c r="J19" s="184" t="s">
        <v>21</v>
      </c>
      <c r="K19" s="174">
        <v>10</v>
      </c>
      <c r="L19" s="28">
        <v>1</v>
      </c>
      <c r="M19" s="24">
        <f t="shared" si="3"/>
        <v>12612.640915869601</v>
      </c>
      <c r="N19" s="24">
        <f t="shared" si="4"/>
        <v>3418.025688200662</v>
      </c>
      <c r="O19" s="24">
        <f t="shared" si="5"/>
        <v>9194.615227668939</v>
      </c>
      <c r="P19" s="25">
        <f t="shared" si="6"/>
        <v>919.46152276689395</v>
      </c>
      <c r="Q19" s="25">
        <f t="shared" si="0"/>
        <v>4337.4872109675562</v>
      </c>
      <c r="R19" s="22">
        <f t="shared" si="1"/>
        <v>8275.1537049020444</v>
      </c>
    </row>
    <row r="20" spans="1:18" ht="34.799999999999997" thickBot="1" x14ac:dyDescent="0.35">
      <c r="A20" s="78">
        <v>255</v>
      </c>
      <c r="B20" s="178" t="s">
        <v>97</v>
      </c>
      <c r="C20" s="179">
        <v>6843.3</v>
      </c>
      <c r="D20" s="180">
        <v>44835</v>
      </c>
      <c r="E20" s="181" t="s">
        <v>76</v>
      </c>
      <c r="F20" s="182">
        <f t="shared" si="7"/>
        <v>6843.3</v>
      </c>
      <c r="G20" s="173">
        <v>12748.334024508002</v>
      </c>
      <c r="H20" s="173">
        <v>3454.7985206416683</v>
      </c>
      <c r="I20" s="129">
        <f t="shared" si="2"/>
        <v>9293.5355038663329</v>
      </c>
      <c r="J20" s="184" t="s">
        <v>21</v>
      </c>
      <c r="K20" s="174">
        <v>10</v>
      </c>
      <c r="L20" s="28">
        <v>1</v>
      </c>
      <c r="M20" s="24">
        <f t="shared" si="3"/>
        <v>12748.334024508002</v>
      </c>
      <c r="N20" s="24">
        <f t="shared" si="4"/>
        <v>3454.7985206416683</v>
      </c>
      <c r="O20" s="24">
        <f t="shared" si="5"/>
        <v>9293.5355038663329</v>
      </c>
      <c r="P20" s="25">
        <f t="shared" si="6"/>
        <v>929.35355038663329</v>
      </c>
      <c r="Q20" s="25">
        <f t="shared" si="0"/>
        <v>4384.1520710283021</v>
      </c>
      <c r="R20" s="22">
        <f t="shared" si="1"/>
        <v>8364.1819534796996</v>
      </c>
    </row>
    <row r="21" spans="1:18" ht="23.4" thickBot="1" x14ac:dyDescent="0.35">
      <c r="A21" s="78">
        <v>255</v>
      </c>
      <c r="B21" s="178" t="s">
        <v>98</v>
      </c>
      <c r="C21" s="179">
        <v>10932.2</v>
      </c>
      <c r="D21" s="180">
        <v>44835</v>
      </c>
      <c r="E21" s="181" t="s">
        <v>76</v>
      </c>
      <c r="F21" s="182">
        <f t="shared" si="7"/>
        <v>10932.2</v>
      </c>
      <c r="G21" s="173">
        <v>20365.516230872003</v>
      </c>
      <c r="H21" s="173">
        <v>5519.0548985663136</v>
      </c>
      <c r="I21" s="129">
        <f t="shared" si="2"/>
        <v>14846.461332305689</v>
      </c>
      <c r="J21" s="184" t="s">
        <v>21</v>
      </c>
      <c r="K21" s="174">
        <v>10</v>
      </c>
      <c r="L21" s="28">
        <v>1</v>
      </c>
      <c r="M21" s="24">
        <f t="shared" si="3"/>
        <v>20365.516230872003</v>
      </c>
      <c r="N21" s="24">
        <f t="shared" si="4"/>
        <v>5519.0548985663136</v>
      </c>
      <c r="O21" s="24">
        <f t="shared" si="5"/>
        <v>14846.461332305689</v>
      </c>
      <c r="P21" s="25">
        <f t="shared" si="6"/>
        <v>1484.6461332305689</v>
      </c>
      <c r="Q21" s="25">
        <f t="shared" si="0"/>
        <v>7003.7010317968825</v>
      </c>
      <c r="R21" s="22">
        <f t="shared" si="1"/>
        <v>13361.815199075121</v>
      </c>
    </row>
    <row r="22" spans="1:18" ht="46.2" thickBot="1" x14ac:dyDescent="0.35">
      <c r="A22" s="78">
        <v>255</v>
      </c>
      <c r="B22" s="178" t="s">
        <v>99</v>
      </c>
      <c r="C22" s="179">
        <v>11990.86</v>
      </c>
      <c r="D22" s="180">
        <v>44835</v>
      </c>
      <c r="E22" s="181" t="s">
        <v>76</v>
      </c>
      <c r="F22" s="182">
        <f t="shared" si="7"/>
        <v>11990.86</v>
      </c>
      <c r="G22" s="173">
        <v>22337.686280173602</v>
      </c>
      <c r="H22" s="173">
        <v>6053.512981927046</v>
      </c>
      <c r="I22" s="129">
        <f t="shared" si="2"/>
        <v>16284.173298246556</v>
      </c>
      <c r="J22" s="184" t="s">
        <v>21</v>
      </c>
      <c r="K22" s="174">
        <v>10</v>
      </c>
      <c r="L22" s="28">
        <v>1</v>
      </c>
      <c r="M22" s="24">
        <f t="shared" si="3"/>
        <v>22337.686280173602</v>
      </c>
      <c r="N22" s="24">
        <f t="shared" si="4"/>
        <v>6053.512981927046</v>
      </c>
      <c r="O22" s="24">
        <f t="shared" si="5"/>
        <v>16284.173298246556</v>
      </c>
      <c r="P22" s="25">
        <f t="shared" si="6"/>
        <v>1628.4173298246556</v>
      </c>
      <c r="Q22" s="25">
        <f t="shared" si="0"/>
        <v>7681.9303117517011</v>
      </c>
      <c r="R22" s="22">
        <f t="shared" si="1"/>
        <v>14655.755968421901</v>
      </c>
    </row>
    <row r="23" spans="1:18" ht="46.2" thickBot="1" x14ac:dyDescent="0.35">
      <c r="A23" s="78">
        <v>255</v>
      </c>
      <c r="B23" s="178" t="s">
        <v>100</v>
      </c>
      <c r="C23" s="179">
        <v>13767.49</v>
      </c>
      <c r="D23" s="180">
        <v>44835</v>
      </c>
      <c r="E23" s="181" t="s">
        <v>76</v>
      </c>
      <c r="F23" s="182">
        <f t="shared" si="7"/>
        <v>13767.49</v>
      </c>
      <c r="G23" s="173">
        <v>25647.357444372403</v>
      </c>
      <c r="H23" s="173">
        <v>6950.4338674249211</v>
      </c>
      <c r="I23" s="129">
        <f t="shared" si="2"/>
        <v>18696.923576947484</v>
      </c>
      <c r="J23" s="184" t="s">
        <v>21</v>
      </c>
      <c r="K23" s="174">
        <v>10</v>
      </c>
      <c r="L23" s="28">
        <v>1</v>
      </c>
      <c r="M23" s="24">
        <f t="shared" si="3"/>
        <v>25647.357444372403</v>
      </c>
      <c r="N23" s="24">
        <f t="shared" si="4"/>
        <v>6950.4338674249211</v>
      </c>
      <c r="O23" s="24">
        <f t="shared" si="5"/>
        <v>18696.923576947484</v>
      </c>
      <c r="P23" s="25">
        <f t="shared" si="6"/>
        <v>1869.6923576947481</v>
      </c>
      <c r="Q23" s="25">
        <f t="shared" si="0"/>
        <v>8820.1262251196695</v>
      </c>
      <c r="R23" s="22">
        <f t="shared" si="1"/>
        <v>16827.231219252732</v>
      </c>
    </row>
    <row r="24" spans="1:18" ht="46.2" thickBot="1" x14ac:dyDescent="0.35">
      <c r="A24" s="78">
        <v>255</v>
      </c>
      <c r="B24" s="178" t="s">
        <v>101</v>
      </c>
      <c r="C24" s="179">
        <v>14058.5</v>
      </c>
      <c r="D24" s="180">
        <v>44835</v>
      </c>
      <c r="E24" s="181" t="s">
        <v>76</v>
      </c>
      <c r="F24" s="182">
        <f t="shared" si="7"/>
        <v>14058.5</v>
      </c>
      <c r="G24" s="173">
        <v>26189.477866460002</v>
      </c>
      <c r="H24" s="173">
        <v>7097.3485018106603</v>
      </c>
      <c r="I24" s="129">
        <f t="shared" si="2"/>
        <v>19092.129364649343</v>
      </c>
      <c r="J24" s="184" t="s">
        <v>21</v>
      </c>
      <c r="K24" s="174">
        <v>10</v>
      </c>
      <c r="L24" s="28">
        <v>1</v>
      </c>
      <c r="M24" s="24">
        <f t="shared" si="3"/>
        <v>26189.477866460002</v>
      </c>
      <c r="N24" s="24">
        <f t="shared" si="4"/>
        <v>7097.3485018106603</v>
      </c>
      <c r="O24" s="24">
        <f t="shared" si="5"/>
        <v>19092.129364649343</v>
      </c>
      <c r="P24" s="25">
        <f t="shared" si="6"/>
        <v>1909.2129364649343</v>
      </c>
      <c r="Q24" s="25">
        <f t="shared" si="0"/>
        <v>9006.5614382755939</v>
      </c>
      <c r="R24" s="22">
        <f t="shared" si="1"/>
        <v>17182.916428184406</v>
      </c>
    </row>
    <row r="25" spans="1:18" ht="23.4" thickBot="1" x14ac:dyDescent="0.35">
      <c r="A25" s="78">
        <v>255</v>
      </c>
      <c r="B25" s="178" t="s">
        <v>102</v>
      </c>
      <c r="C25" s="179">
        <v>36099.25</v>
      </c>
      <c r="D25" s="180">
        <v>44835</v>
      </c>
      <c r="E25" s="181" t="s">
        <v>76</v>
      </c>
      <c r="F25" s="182">
        <f t="shared" si="7"/>
        <v>36099.25</v>
      </c>
      <c r="G25" s="173">
        <v>67249.031466430009</v>
      </c>
      <c r="H25" s="173">
        <v>18224.487527402533</v>
      </c>
      <c r="I25" s="129">
        <f t="shared" si="2"/>
        <v>49024.543939027477</v>
      </c>
      <c r="J25" s="184" t="s">
        <v>21</v>
      </c>
      <c r="K25" s="174">
        <v>10</v>
      </c>
      <c r="L25" s="28">
        <v>1</v>
      </c>
      <c r="M25" s="24">
        <f t="shared" si="3"/>
        <v>67249.031466430009</v>
      </c>
      <c r="N25" s="24">
        <f t="shared" si="4"/>
        <v>18224.487527402533</v>
      </c>
      <c r="O25" s="24">
        <f t="shared" si="5"/>
        <v>49024.543939027477</v>
      </c>
      <c r="P25" s="25">
        <f t="shared" si="6"/>
        <v>4902.4543939027471</v>
      </c>
      <c r="Q25" s="25">
        <f t="shared" si="0"/>
        <v>23126.941921305279</v>
      </c>
      <c r="R25" s="22">
        <f t="shared" si="1"/>
        <v>44122.089545124734</v>
      </c>
    </row>
    <row r="26" spans="1:18" ht="46.2" thickBot="1" x14ac:dyDescent="0.35">
      <c r="A26" s="78">
        <v>255</v>
      </c>
      <c r="B26" s="178" t="s">
        <v>103</v>
      </c>
      <c r="C26" s="179">
        <v>54941.38</v>
      </c>
      <c r="D26" s="180">
        <v>44835</v>
      </c>
      <c r="E26" s="181" t="s">
        <v>76</v>
      </c>
      <c r="F26" s="182">
        <f t="shared" si="7"/>
        <v>54941.38</v>
      </c>
      <c r="G26" s="173">
        <v>102349.89902640881</v>
      </c>
      <c r="H26" s="173">
        <v>27736.822636156787</v>
      </c>
      <c r="I26" s="129">
        <f t="shared" si="2"/>
        <v>74613.076390252012</v>
      </c>
      <c r="J26" s="184" t="s">
        <v>21</v>
      </c>
      <c r="K26" s="174">
        <v>10</v>
      </c>
      <c r="L26" s="28">
        <v>1</v>
      </c>
      <c r="M26" s="24">
        <f t="shared" si="3"/>
        <v>102349.89902640881</v>
      </c>
      <c r="N26" s="24">
        <f t="shared" si="4"/>
        <v>27736.822636156787</v>
      </c>
      <c r="O26" s="24">
        <f t="shared" si="5"/>
        <v>74613.076390252012</v>
      </c>
      <c r="P26" s="25">
        <f t="shared" si="6"/>
        <v>7461.3076390252008</v>
      </c>
      <c r="Q26" s="25">
        <f t="shared" si="0"/>
        <v>35198.130275181989</v>
      </c>
      <c r="R26" s="22">
        <f t="shared" si="1"/>
        <v>67151.768751226817</v>
      </c>
    </row>
    <row r="27" spans="1:18" ht="15" thickBot="1" x14ac:dyDescent="0.35">
      <c r="A27" s="78">
        <v>255</v>
      </c>
      <c r="B27" s="178" t="s">
        <v>104</v>
      </c>
      <c r="C27" s="179">
        <v>4500</v>
      </c>
      <c r="D27" s="180">
        <v>44837</v>
      </c>
      <c r="E27" s="181" t="s">
        <v>90</v>
      </c>
      <c r="F27" s="182">
        <f t="shared" si="7"/>
        <v>4500</v>
      </c>
      <c r="G27" s="173">
        <v>8383.0174200000001</v>
      </c>
      <c r="H27" s="173">
        <v>2271.79772082</v>
      </c>
      <c r="I27" s="129">
        <f t="shared" si="2"/>
        <v>6111.2196991800001</v>
      </c>
      <c r="J27" s="184" t="s">
        <v>21</v>
      </c>
      <c r="K27" s="174">
        <v>10</v>
      </c>
      <c r="L27" s="28">
        <v>1</v>
      </c>
      <c r="M27" s="24">
        <f t="shared" si="3"/>
        <v>8383.0174200000001</v>
      </c>
      <c r="N27" s="24">
        <f t="shared" si="4"/>
        <v>2271.79772082</v>
      </c>
      <c r="O27" s="24">
        <f t="shared" si="5"/>
        <v>6111.2196991800001</v>
      </c>
      <c r="P27" s="25">
        <f t="shared" si="6"/>
        <v>611.12196991799999</v>
      </c>
      <c r="Q27" s="25">
        <f t="shared" si="0"/>
        <v>2882.9196907380001</v>
      </c>
      <c r="R27" s="22">
        <f t="shared" si="1"/>
        <v>5500.097729262</v>
      </c>
    </row>
    <row r="28" spans="1:18" ht="23.4" thickBot="1" x14ac:dyDescent="0.35">
      <c r="A28" s="78">
        <v>255</v>
      </c>
      <c r="B28" s="178" t="s">
        <v>105</v>
      </c>
      <c r="C28" s="179">
        <v>2305</v>
      </c>
      <c r="D28" s="180">
        <v>44838</v>
      </c>
      <c r="E28" s="181" t="s">
        <v>106</v>
      </c>
      <c r="F28" s="182">
        <f t="shared" si="7"/>
        <v>2305</v>
      </c>
      <c r="G28" s="173">
        <v>4293.9678118000002</v>
      </c>
      <c r="H28" s="173">
        <v>1163.6652769978</v>
      </c>
      <c r="I28" s="129">
        <f t="shared" si="2"/>
        <v>3130.3025348022002</v>
      </c>
      <c r="J28" s="184" t="s">
        <v>21</v>
      </c>
      <c r="K28" s="174">
        <v>10</v>
      </c>
      <c r="L28" s="28">
        <v>1</v>
      </c>
      <c r="M28" s="24">
        <f t="shared" si="3"/>
        <v>4293.9678118000002</v>
      </c>
      <c r="N28" s="24">
        <f t="shared" si="4"/>
        <v>1163.6652769978</v>
      </c>
      <c r="O28" s="24">
        <f t="shared" si="5"/>
        <v>3130.3025348022002</v>
      </c>
      <c r="P28" s="25">
        <f t="shared" si="6"/>
        <v>313.03025348022004</v>
      </c>
      <c r="Q28" s="25">
        <f t="shared" si="0"/>
        <v>1476.6955304780199</v>
      </c>
      <c r="R28" s="22">
        <f t="shared" si="1"/>
        <v>2817.2722813219802</v>
      </c>
    </row>
    <row r="29" spans="1:18" ht="46.2" thickBot="1" x14ac:dyDescent="0.35">
      <c r="A29" s="78">
        <v>255</v>
      </c>
      <c r="B29" s="178" t="s">
        <v>107</v>
      </c>
      <c r="C29" s="179">
        <v>4000</v>
      </c>
      <c r="D29" s="180">
        <v>44838</v>
      </c>
      <c r="E29" s="181" t="s">
        <v>108</v>
      </c>
      <c r="F29" s="182">
        <f t="shared" si="7"/>
        <v>4000</v>
      </c>
      <c r="G29" s="173">
        <v>7451.5710400000007</v>
      </c>
      <c r="H29" s="173">
        <v>2019.3757518400002</v>
      </c>
      <c r="I29" s="129">
        <f t="shared" si="2"/>
        <v>5432.1952881600009</v>
      </c>
      <c r="J29" s="184" t="s">
        <v>21</v>
      </c>
      <c r="K29" s="174">
        <v>10</v>
      </c>
      <c r="L29" s="28">
        <v>1</v>
      </c>
      <c r="M29" s="24">
        <f t="shared" si="3"/>
        <v>7451.5710400000007</v>
      </c>
      <c r="N29" s="24">
        <f t="shared" si="4"/>
        <v>2019.3757518400002</v>
      </c>
      <c r="O29" s="24">
        <f t="shared" si="5"/>
        <v>5432.1952881600009</v>
      </c>
      <c r="P29" s="25">
        <f t="shared" si="6"/>
        <v>543.21952881600009</v>
      </c>
      <c r="Q29" s="25">
        <f t="shared" si="0"/>
        <v>2562.5952806560003</v>
      </c>
      <c r="R29" s="22">
        <f t="shared" si="1"/>
        <v>4888.9757593440008</v>
      </c>
    </row>
    <row r="30" spans="1:18" ht="46.2" thickBot="1" x14ac:dyDescent="0.35">
      <c r="A30" s="78">
        <v>255</v>
      </c>
      <c r="B30" s="178" t="s">
        <v>109</v>
      </c>
      <c r="C30" s="179">
        <v>10469.629999999999</v>
      </c>
      <c r="D30" s="180">
        <v>44838</v>
      </c>
      <c r="E30" s="181" t="s">
        <v>76</v>
      </c>
      <c r="F30" s="182">
        <f t="shared" si="7"/>
        <v>10469.629999999999</v>
      </c>
      <c r="G30" s="173">
        <v>19503.7979268788</v>
      </c>
      <c r="H30" s="173">
        <v>5285.5292381841546</v>
      </c>
      <c r="I30" s="129">
        <f t="shared" si="2"/>
        <v>14218.268688694647</v>
      </c>
      <c r="J30" s="184" t="s">
        <v>21</v>
      </c>
      <c r="K30" s="174">
        <v>10</v>
      </c>
      <c r="L30" s="28">
        <v>1</v>
      </c>
      <c r="M30" s="24">
        <f t="shared" si="3"/>
        <v>19503.7979268788</v>
      </c>
      <c r="N30" s="24">
        <f t="shared" si="4"/>
        <v>5285.5292381841546</v>
      </c>
      <c r="O30" s="24">
        <f t="shared" si="5"/>
        <v>14218.268688694647</v>
      </c>
      <c r="P30" s="25">
        <f t="shared" si="6"/>
        <v>1421.8268688694648</v>
      </c>
      <c r="Q30" s="25">
        <f t="shared" si="0"/>
        <v>6707.3561070536198</v>
      </c>
      <c r="R30" s="22">
        <f t="shared" si="1"/>
        <v>12796.441819825181</v>
      </c>
    </row>
    <row r="31" spans="1:18" ht="23.4" customHeight="1" thickBot="1" x14ac:dyDescent="0.35">
      <c r="A31" s="78">
        <v>255</v>
      </c>
      <c r="B31" s="178" t="s">
        <v>110</v>
      </c>
      <c r="C31" s="179">
        <v>10908.06</v>
      </c>
      <c r="D31" s="180">
        <v>44838</v>
      </c>
      <c r="E31" s="181" t="s">
        <v>111</v>
      </c>
      <c r="F31" s="182">
        <f t="shared" si="7"/>
        <v>10908.06</v>
      </c>
      <c r="G31" s="173">
        <v>20320.545999645601</v>
      </c>
      <c r="H31" s="173">
        <v>5506.8679659039581</v>
      </c>
      <c r="I31" s="129">
        <f t="shared" si="2"/>
        <v>14813.678033741642</v>
      </c>
      <c r="J31" s="184" t="s">
        <v>21</v>
      </c>
      <c r="K31" s="174">
        <v>10</v>
      </c>
      <c r="L31" s="28">
        <v>1</v>
      </c>
      <c r="M31" s="24">
        <f t="shared" si="3"/>
        <v>20320.545999645601</v>
      </c>
      <c r="N31" s="24">
        <f t="shared" si="4"/>
        <v>5506.8679659039581</v>
      </c>
      <c r="O31" s="24">
        <f t="shared" si="5"/>
        <v>14813.678033741642</v>
      </c>
      <c r="P31" s="25">
        <f t="shared" si="6"/>
        <v>1481.3678033741642</v>
      </c>
      <c r="Q31" s="25">
        <f t="shared" si="0"/>
        <v>6988.2357692781225</v>
      </c>
      <c r="R31" s="22">
        <f t="shared" si="1"/>
        <v>13332.310230367479</v>
      </c>
    </row>
    <row r="32" spans="1:18" ht="23.4" thickBot="1" x14ac:dyDescent="0.35">
      <c r="A32" s="78">
        <v>255</v>
      </c>
      <c r="B32" s="178" t="s">
        <v>112</v>
      </c>
      <c r="C32" s="179">
        <v>2135.59</v>
      </c>
      <c r="D32" s="180">
        <v>44839</v>
      </c>
      <c r="E32" s="181" t="s">
        <v>113</v>
      </c>
      <c r="F32" s="182">
        <f t="shared" si="7"/>
        <v>2135.59</v>
      </c>
      <c r="G32" s="173">
        <v>3978.3751493284003</v>
      </c>
      <c r="H32" s="173">
        <v>1078.1396654679966</v>
      </c>
      <c r="I32" s="129">
        <f t="shared" si="2"/>
        <v>2900.2354838604037</v>
      </c>
      <c r="J32" s="184" t="s">
        <v>21</v>
      </c>
      <c r="K32" s="174">
        <v>10</v>
      </c>
      <c r="L32" s="28">
        <v>1</v>
      </c>
      <c r="M32" s="24">
        <f t="shared" si="3"/>
        <v>3978.3751493284003</v>
      </c>
      <c r="N32" s="24">
        <f t="shared" si="4"/>
        <v>1078.1396654679966</v>
      </c>
      <c r="O32" s="24">
        <f t="shared" si="5"/>
        <v>2900.2354838604037</v>
      </c>
      <c r="P32" s="25">
        <f t="shared" si="6"/>
        <v>290.02354838604037</v>
      </c>
      <c r="Q32" s="25">
        <f t="shared" si="0"/>
        <v>1368.1632138540369</v>
      </c>
      <c r="R32" s="22">
        <f t="shared" si="1"/>
        <v>2610.2119354743636</v>
      </c>
    </row>
    <row r="33" spans="1:18" ht="15" thickBot="1" x14ac:dyDescent="0.35">
      <c r="A33" s="78">
        <v>255</v>
      </c>
      <c r="B33" s="178" t="s">
        <v>114</v>
      </c>
      <c r="C33" s="179">
        <v>4229.24</v>
      </c>
      <c r="D33" s="180">
        <v>44839</v>
      </c>
      <c r="E33" s="164" t="s">
        <v>115</v>
      </c>
      <c r="F33" s="165">
        <f t="shared" si="7"/>
        <v>4229.24</v>
      </c>
      <c r="G33" s="173">
        <v>7878.6205763024</v>
      </c>
      <c r="H33" s="129">
        <v>2135.1061761779501</v>
      </c>
      <c r="I33" s="129">
        <f t="shared" si="2"/>
        <v>5743.5144001244498</v>
      </c>
      <c r="J33" s="166" t="s">
        <v>21</v>
      </c>
      <c r="K33" s="128">
        <v>10</v>
      </c>
      <c r="L33" s="28">
        <v>1</v>
      </c>
      <c r="M33" s="24">
        <f t="shared" si="3"/>
        <v>7878.6205763024</v>
      </c>
      <c r="N33" s="24">
        <f t="shared" si="4"/>
        <v>2135.1061761779501</v>
      </c>
      <c r="O33" s="24">
        <f t="shared" si="5"/>
        <v>5743.5144001244498</v>
      </c>
      <c r="P33" s="25">
        <f t="shared" si="6"/>
        <v>574.35144001244498</v>
      </c>
      <c r="Q33" s="25">
        <f t="shared" si="0"/>
        <v>2709.4576161903951</v>
      </c>
      <c r="R33" s="22">
        <f t="shared" si="1"/>
        <v>5169.1629601120048</v>
      </c>
    </row>
    <row r="34" spans="1:18" ht="23.4" thickBot="1" x14ac:dyDescent="0.35">
      <c r="A34" s="78">
        <v>255</v>
      </c>
      <c r="B34" s="178" t="s">
        <v>116</v>
      </c>
      <c r="C34" s="179">
        <v>8419.83</v>
      </c>
      <c r="D34" s="180">
        <v>44839</v>
      </c>
      <c r="E34" s="181" t="s">
        <v>74</v>
      </c>
      <c r="F34" s="182">
        <f t="shared" si="7"/>
        <v>8419.83</v>
      </c>
      <c r="G34" s="173">
        <v>15685.240347430801</v>
      </c>
      <c r="H34" s="173">
        <v>4250.7001341537471</v>
      </c>
      <c r="I34" s="129">
        <f t="shared" si="2"/>
        <v>11434.540213277054</v>
      </c>
      <c r="J34" s="184" t="s">
        <v>21</v>
      </c>
      <c r="K34" s="174">
        <v>10</v>
      </c>
      <c r="L34" s="28">
        <v>1</v>
      </c>
      <c r="M34" s="24">
        <f t="shared" si="3"/>
        <v>15685.240347430801</v>
      </c>
      <c r="N34" s="24">
        <f t="shared" si="4"/>
        <v>4250.7001341537471</v>
      </c>
      <c r="O34" s="24">
        <f t="shared" si="5"/>
        <v>11434.540213277054</v>
      </c>
      <c r="P34" s="25">
        <f t="shared" si="6"/>
        <v>1143.4540213277055</v>
      </c>
      <c r="Q34" s="25">
        <f t="shared" si="0"/>
        <v>5394.1541554814521</v>
      </c>
      <c r="R34" s="22">
        <f t="shared" si="1"/>
        <v>10291.086191949349</v>
      </c>
    </row>
    <row r="35" spans="1:18" ht="23.4" thickBot="1" x14ac:dyDescent="0.35">
      <c r="A35" s="78">
        <v>255</v>
      </c>
      <c r="B35" s="178" t="s">
        <v>117</v>
      </c>
      <c r="C35" s="179">
        <v>12073.11</v>
      </c>
      <c r="D35" s="180">
        <v>44840</v>
      </c>
      <c r="E35" s="181" t="s">
        <v>76</v>
      </c>
      <c r="F35" s="182">
        <f t="shared" si="7"/>
        <v>12073.11</v>
      </c>
      <c r="G35" s="173">
        <v>22490.909209683603</v>
      </c>
      <c r="H35" s="173">
        <v>6095.036395824256</v>
      </c>
      <c r="I35" s="129">
        <f t="shared" si="2"/>
        <v>16395.872813859347</v>
      </c>
      <c r="J35" s="184" t="s">
        <v>21</v>
      </c>
      <c r="K35" s="174">
        <v>10</v>
      </c>
      <c r="L35" s="28">
        <v>1</v>
      </c>
      <c r="M35" s="24">
        <f t="shared" si="3"/>
        <v>22490.909209683603</v>
      </c>
      <c r="N35" s="24">
        <f t="shared" si="4"/>
        <v>6095.036395824256</v>
      </c>
      <c r="O35" s="24">
        <f t="shared" si="5"/>
        <v>16395.872813859347</v>
      </c>
      <c r="P35" s="25">
        <f t="shared" si="6"/>
        <v>1639.5872813859346</v>
      </c>
      <c r="Q35" s="25">
        <f t="shared" si="0"/>
        <v>7734.6236772101911</v>
      </c>
      <c r="R35" s="22">
        <f t="shared" si="1"/>
        <v>14756.285532473412</v>
      </c>
    </row>
    <row r="36" spans="1:18" ht="23.4" thickBot="1" x14ac:dyDescent="0.35">
      <c r="A36" s="78">
        <v>255</v>
      </c>
      <c r="B36" s="178" t="s">
        <v>118</v>
      </c>
      <c r="C36" s="179">
        <v>3332.13</v>
      </c>
      <c r="D36" s="180">
        <v>44841</v>
      </c>
      <c r="E36" s="181" t="s">
        <v>74</v>
      </c>
      <c r="F36" s="182">
        <f t="shared" si="7"/>
        <v>3332.13</v>
      </c>
      <c r="G36" s="173">
        <v>6207.4008523787998</v>
      </c>
      <c r="H36" s="173">
        <v>1682.2056309946547</v>
      </c>
      <c r="I36" s="129">
        <f t="shared" si="2"/>
        <v>4525.195221384145</v>
      </c>
      <c r="J36" s="184" t="s">
        <v>21</v>
      </c>
      <c r="K36" s="174">
        <v>10</v>
      </c>
      <c r="L36" s="28">
        <v>1</v>
      </c>
      <c r="M36" s="24">
        <f t="shared" si="3"/>
        <v>6207.4008523787998</v>
      </c>
      <c r="N36" s="24">
        <f t="shared" si="4"/>
        <v>1682.2056309946547</v>
      </c>
      <c r="O36" s="24">
        <f t="shared" si="5"/>
        <v>4525.195221384145</v>
      </c>
      <c r="P36" s="25">
        <f t="shared" si="6"/>
        <v>452.51952213841446</v>
      </c>
      <c r="Q36" s="25">
        <f t="shared" si="0"/>
        <v>2134.7251531330694</v>
      </c>
      <c r="R36" s="22">
        <f t="shared" si="1"/>
        <v>4072.6756992457304</v>
      </c>
    </row>
    <row r="37" spans="1:18" ht="23.4" thickBot="1" x14ac:dyDescent="0.35">
      <c r="A37" s="78">
        <v>255</v>
      </c>
      <c r="B37" s="178" t="s">
        <v>118</v>
      </c>
      <c r="C37" s="179">
        <v>6034.17</v>
      </c>
      <c r="D37" s="180">
        <v>44841</v>
      </c>
      <c r="E37" s="181" t="s">
        <v>74</v>
      </c>
      <c r="F37" s="182">
        <f t="shared" si="7"/>
        <v>6034.17</v>
      </c>
      <c r="G37" s="173">
        <v>11241.011605609199</v>
      </c>
      <c r="H37" s="173">
        <v>3046.3141451200931</v>
      </c>
      <c r="I37" s="129">
        <f t="shared" si="2"/>
        <v>8194.6974604891057</v>
      </c>
      <c r="J37" s="184" t="s">
        <v>21</v>
      </c>
      <c r="K37" s="174">
        <v>10</v>
      </c>
      <c r="L37" s="28">
        <v>1</v>
      </c>
      <c r="M37" s="24">
        <f t="shared" si="3"/>
        <v>11241.011605609199</v>
      </c>
      <c r="N37" s="24">
        <f t="shared" si="4"/>
        <v>3046.3141451200931</v>
      </c>
      <c r="O37" s="24">
        <f t="shared" si="5"/>
        <v>8194.6974604891057</v>
      </c>
      <c r="P37" s="25">
        <f t="shared" si="6"/>
        <v>819.46974604891057</v>
      </c>
      <c r="Q37" s="25">
        <f t="shared" si="0"/>
        <v>3865.7838911690037</v>
      </c>
      <c r="R37" s="22">
        <f t="shared" si="1"/>
        <v>7375.227714440196</v>
      </c>
    </row>
    <row r="38" spans="1:18" ht="46.2" thickBot="1" x14ac:dyDescent="0.35">
      <c r="A38" s="78">
        <v>255</v>
      </c>
      <c r="B38" s="178" t="s">
        <v>119</v>
      </c>
      <c r="C38" s="179">
        <v>15055.63</v>
      </c>
      <c r="D38" s="180">
        <v>44841</v>
      </c>
      <c r="E38" s="181" t="s">
        <v>76</v>
      </c>
      <c r="F38" s="182">
        <f t="shared" si="7"/>
        <v>15055.63</v>
      </c>
      <c r="G38" s="173">
        <v>28047.0241242388</v>
      </c>
      <c r="H38" s="173">
        <v>7600.7435376687145</v>
      </c>
      <c r="I38" s="129">
        <f t="shared" si="2"/>
        <v>20446.280586570087</v>
      </c>
      <c r="J38" s="184" t="s">
        <v>21</v>
      </c>
      <c r="K38" s="174">
        <v>10</v>
      </c>
      <c r="L38" s="28">
        <v>1</v>
      </c>
      <c r="M38" s="24">
        <f t="shared" si="3"/>
        <v>28047.0241242388</v>
      </c>
      <c r="N38" s="24">
        <f t="shared" si="4"/>
        <v>7600.7435376687145</v>
      </c>
      <c r="O38" s="24">
        <f t="shared" si="5"/>
        <v>20446.280586570087</v>
      </c>
      <c r="P38" s="25">
        <f t="shared" si="6"/>
        <v>2044.6280586570088</v>
      </c>
      <c r="Q38" s="25">
        <f t="shared" si="0"/>
        <v>9645.3715963257237</v>
      </c>
      <c r="R38" s="22">
        <f t="shared" si="1"/>
        <v>18401.652527913076</v>
      </c>
    </row>
    <row r="39" spans="1:18" ht="34.799999999999997" thickBot="1" x14ac:dyDescent="0.35">
      <c r="A39" s="78">
        <v>255</v>
      </c>
      <c r="B39" s="178" t="s">
        <v>120</v>
      </c>
      <c r="C39" s="179">
        <v>61202.8</v>
      </c>
      <c r="D39" s="180">
        <v>44841</v>
      </c>
      <c r="E39" s="181" t="s">
        <v>121</v>
      </c>
      <c r="F39" s="182">
        <f t="shared" si="7"/>
        <v>61202.8</v>
      </c>
      <c r="G39" s="173">
        <v>114014.25301172801</v>
      </c>
      <c r="H39" s="173">
        <v>30897.86256617829</v>
      </c>
      <c r="I39" s="129">
        <f t="shared" si="2"/>
        <v>83116.390445549725</v>
      </c>
      <c r="J39" s="184" t="s">
        <v>21</v>
      </c>
      <c r="K39" s="174">
        <v>10</v>
      </c>
      <c r="L39" s="28">
        <v>1</v>
      </c>
      <c r="M39" s="24">
        <f t="shared" si="3"/>
        <v>114014.25301172801</v>
      </c>
      <c r="N39" s="24">
        <f t="shared" si="4"/>
        <v>30897.86256617829</v>
      </c>
      <c r="O39" s="24">
        <f t="shared" si="5"/>
        <v>83116.390445549725</v>
      </c>
      <c r="P39" s="25">
        <f t="shared" si="6"/>
        <v>8311.6390445549732</v>
      </c>
      <c r="Q39" s="25">
        <f t="shared" si="0"/>
        <v>39209.501610733263</v>
      </c>
      <c r="R39" s="22">
        <f t="shared" si="1"/>
        <v>74804.751400994748</v>
      </c>
    </row>
    <row r="40" spans="1:18" ht="46.2" thickBot="1" x14ac:dyDescent="0.35">
      <c r="A40" s="78">
        <v>255</v>
      </c>
      <c r="B40" s="178" t="s">
        <v>122</v>
      </c>
      <c r="C40" s="179">
        <v>7924.48</v>
      </c>
      <c r="D40" s="180">
        <v>44842</v>
      </c>
      <c r="E40" s="181" t="s">
        <v>76</v>
      </c>
      <c r="F40" s="182">
        <f t="shared" si="7"/>
        <v>7924.48</v>
      </c>
      <c r="G40" s="173">
        <v>14762.456418764799</v>
      </c>
      <c r="H40" s="173">
        <v>4000.6256894852604</v>
      </c>
      <c r="I40" s="129">
        <f t="shared" si="2"/>
        <v>10761.83072927954</v>
      </c>
      <c r="J40" s="184" t="s">
        <v>21</v>
      </c>
      <c r="K40" s="174">
        <v>10</v>
      </c>
      <c r="L40" s="28">
        <v>1</v>
      </c>
      <c r="M40" s="24">
        <f t="shared" si="3"/>
        <v>14762.456418764799</v>
      </c>
      <c r="N40" s="24">
        <f t="shared" si="4"/>
        <v>4000.6256894852604</v>
      </c>
      <c r="O40" s="24">
        <f t="shared" si="5"/>
        <v>10761.83072927954</v>
      </c>
      <c r="P40" s="25">
        <f t="shared" si="6"/>
        <v>1076.1830729279538</v>
      </c>
      <c r="Q40" s="25">
        <f t="shared" si="0"/>
        <v>5076.808762413214</v>
      </c>
      <c r="R40" s="22">
        <f t="shared" si="1"/>
        <v>9685.6476563515862</v>
      </c>
    </row>
    <row r="41" spans="1:18" ht="46.2" thickBot="1" x14ac:dyDescent="0.35">
      <c r="A41" s="78">
        <v>255</v>
      </c>
      <c r="B41" s="178" t="s">
        <v>123</v>
      </c>
      <c r="C41" s="179">
        <v>8220.34</v>
      </c>
      <c r="D41" s="180">
        <v>44844</v>
      </c>
      <c r="E41" s="181" t="s">
        <v>124</v>
      </c>
      <c r="F41" s="182">
        <f t="shared" si="7"/>
        <v>8220.34</v>
      </c>
      <c r="G41" s="173">
        <v>15313.611870738401</v>
      </c>
      <c r="H41" s="173">
        <v>4149.9888169701062</v>
      </c>
      <c r="I41" s="129">
        <f t="shared" si="2"/>
        <v>11163.623053768295</v>
      </c>
      <c r="J41" s="184" t="s">
        <v>21</v>
      </c>
      <c r="K41" s="174">
        <v>10</v>
      </c>
      <c r="L41" s="28">
        <v>1</v>
      </c>
      <c r="M41" s="24">
        <f t="shared" si="3"/>
        <v>15313.611870738401</v>
      </c>
      <c r="N41" s="24">
        <f t="shared" si="4"/>
        <v>4149.9888169701062</v>
      </c>
      <c r="O41" s="24">
        <f t="shared" si="5"/>
        <v>11163.623053768295</v>
      </c>
      <c r="P41" s="25">
        <f t="shared" si="6"/>
        <v>1116.3623053768295</v>
      </c>
      <c r="Q41" s="25">
        <f t="shared" si="0"/>
        <v>5266.3511223469359</v>
      </c>
      <c r="R41" s="22">
        <f t="shared" si="1"/>
        <v>10047.260748391465</v>
      </c>
    </row>
    <row r="42" spans="1:18" ht="57.6" thickBot="1" x14ac:dyDescent="0.35">
      <c r="A42" s="78">
        <v>255</v>
      </c>
      <c r="B42" s="178" t="s">
        <v>125</v>
      </c>
      <c r="C42" s="179">
        <v>27741.53</v>
      </c>
      <c r="D42" s="180">
        <v>44846</v>
      </c>
      <c r="E42" s="181" t="s">
        <v>126</v>
      </c>
      <c r="F42" s="182">
        <f t="shared" si="7"/>
        <v>27741.53</v>
      </c>
      <c r="G42" s="173">
        <v>51679.495388322801</v>
      </c>
      <c r="H42" s="173">
        <v>14005.143250235478</v>
      </c>
      <c r="I42" s="129">
        <f t="shared" si="2"/>
        <v>37674.352138087321</v>
      </c>
      <c r="J42" s="184" t="s">
        <v>21</v>
      </c>
      <c r="K42" s="174">
        <v>10</v>
      </c>
      <c r="L42" s="28">
        <v>1</v>
      </c>
      <c r="M42" s="24">
        <f t="shared" si="3"/>
        <v>51679.495388322801</v>
      </c>
      <c r="N42" s="24">
        <f t="shared" si="4"/>
        <v>14005.143250235478</v>
      </c>
      <c r="O42" s="24">
        <f t="shared" si="5"/>
        <v>37674.352138087321</v>
      </c>
      <c r="P42" s="25">
        <f t="shared" si="6"/>
        <v>3767.4352138087324</v>
      </c>
      <c r="Q42" s="25">
        <f t="shared" si="0"/>
        <v>17772.578464044211</v>
      </c>
      <c r="R42" s="22">
        <f t="shared" si="1"/>
        <v>33906.916924278587</v>
      </c>
    </row>
    <row r="43" spans="1:18" ht="46.2" thickBot="1" x14ac:dyDescent="0.35">
      <c r="A43" s="78">
        <v>255</v>
      </c>
      <c r="B43" s="178" t="s">
        <v>127</v>
      </c>
      <c r="C43" s="179">
        <v>13520</v>
      </c>
      <c r="D43" s="180">
        <v>44851</v>
      </c>
      <c r="E43" s="181" t="s">
        <v>86</v>
      </c>
      <c r="F43" s="182">
        <f t="shared" si="7"/>
        <v>13520</v>
      </c>
      <c r="G43" s="173">
        <v>25186.310115200002</v>
      </c>
      <c r="H43" s="173">
        <v>6825.4900412192001</v>
      </c>
      <c r="I43" s="129">
        <f t="shared" si="2"/>
        <v>18360.820073980802</v>
      </c>
      <c r="J43" s="184" t="s">
        <v>21</v>
      </c>
      <c r="K43" s="174">
        <v>10</v>
      </c>
      <c r="L43" s="28">
        <v>1</v>
      </c>
      <c r="M43" s="24">
        <f t="shared" si="3"/>
        <v>25186.310115200002</v>
      </c>
      <c r="N43" s="24">
        <f t="shared" si="4"/>
        <v>6825.4900412192001</v>
      </c>
      <c r="O43" s="24">
        <f t="shared" si="5"/>
        <v>18360.820073980802</v>
      </c>
      <c r="P43" s="25">
        <f t="shared" si="6"/>
        <v>1836.0820073980803</v>
      </c>
      <c r="Q43" s="25">
        <f t="shared" si="0"/>
        <v>8661.5720486172795</v>
      </c>
      <c r="R43" s="22">
        <f t="shared" si="1"/>
        <v>16524.738066582722</v>
      </c>
    </row>
    <row r="44" spans="1:18" ht="46.2" thickBot="1" x14ac:dyDescent="0.35">
      <c r="A44" s="78">
        <v>255</v>
      </c>
      <c r="B44" s="178" t="s">
        <v>127</v>
      </c>
      <c r="C44" s="179">
        <v>6000</v>
      </c>
      <c r="D44" s="180">
        <v>44858</v>
      </c>
      <c r="E44" s="181" t="s">
        <v>86</v>
      </c>
      <c r="F44" s="182">
        <f t="shared" si="7"/>
        <v>6000</v>
      </c>
      <c r="G44" s="173">
        <v>11177.356560000002</v>
      </c>
      <c r="H44" s="173">
        <v>3029.0636277600006</v>
      </c>
      <c r="I44" s="129">
        <f t="shared" si="2"/>
        <v>8148.2929322400014</v>
      </c>
      <c r="J44" s="184" t="s">
        <v>21</v>
      </c>
      <c r="K44" s="174">
        <v>10</v>
      </c>
      <c r="L44" s="28">
        <v>1</v>
      </c>
      <c r="M44" s="24">
        <f t="shared" si="3"/>
        <v>11177.356560000002</v>
      </c>
      <c r="N44" s="24">
        <f t="shared" si="4"/>
        <v>3029.0636277600006</v>
      </c>
      <c r="O44" s="24">
        <f t="shared" si="5"/>
        <v>8148.2929322400014</v>
      </c>
      <c r="P44" s="25">
        <f t="shared" si="6"/>
        <v>814.82929322400014</v>
      </c>
      <c r="Q44" s="25">
        <f t="shared" si="0"/>
        <v>3843.8929209840007</v>
      </c>
      <c r="R44" s="22">
        <f t="shared" si="1"/>
        <v>7333.4636390160013</v>
      </c>
    </row>
    <row r="45" spans="1:18" ht="46.2" thickBot="1" x14ac:dyDescent="0.35">
      <c r="A45" s="78">
        <v>255</v>
      </c>
      <c r="B45" s="178" t="s">
        <v>128</v>
      </c>
      <c r="C45" s="179">
        <v>2033.9</v>
      </c>
      <c r="D45" s="180">
        <v>44865</v>
      </c>
      <c r="E45" s="181" t="s">
        <v>76</v>
      </c>
      <c r="F45" s="182">
        <f t="shared" si="7"/>
        <v>2033.9</v>
      </c>
      <c r="G45" s="173">
        <v>3788.9375845640002</v>
      </c>
      <c r="H45" s="173">
        <v>1026.802085416844</v>
      </c>
      <c r="I45" s="129">
        <f t="shared" si="2"/>
        <v>2762.1354991471562</v>
      </c>
      <c r="J45" s="184" t="s">
        <v>21</v>
      </c>
      <c r="K45" s="174">
        <v>10</v>
      </c>
      <c r="L45" s="28">
        <v>1</v>
      </c>
      <c r="M45" s="24">
        <f t="shared" si="3"/>
        <v>3788.9375845640002</v>
      </c>
      <c r="N45" s="24">
        <f t="shared" si="4"/>
        <v>1026.802085416844</v>
      </c>
      <c r="O45" s="24">
        <f t="shared" si="5"/>
        <v>2762.1354991471562</v>
      </c>
      <c r="P45" s="25">
        <f t="shared" si="6"/>
        <v>276.2135499147156</v>
      </c>
      <c r="Q45" s="25">
        <f t="shared" si="0"/>
        <v>1303.0156353315597</v>
      </c>
      <c r="R45" s="22">
        <f t="shared" si="1"/>
        <v>2485.9219492324405</v>
      </c>
    </row>
    <row r="46" spans="1:18" ht="15" thickBot="1" x14ac:dyDescent="0.35">
      <c r="A46" s="78">
        <v>255</v>
      </c>
      <c r="B46" s="178"/>
      <c r="C46" s="179">
        <v>4750</v>
      </c>
      <c r="D46" s="180">
        <v>44867</v>
      </c>
      <c r="E46" s="181" t="s">
        <v>129</v>
      </c>
      <c r="F46" s="182">
        <f t="shared" si="7"/>
        <v>4750</v>
      </c>
      <c r="G46" s="173">
        <v>8783.4788281250003</v>
      </c>
      <c r="H46" s="173">
        <v>2380.3227624218748</v>
      </c>
      <c r="I46" s="129">
        <f t="shared" si="2"/>
        <v>6403.1560657031259</v>
      </c>
      <c r="J46" s="184" t="s">
        <v>21</v>
      </c>
      <c r="K46" s="174">
        <v>10</v>
      </c>
      <c r="L46" s="28">
        <v>1</v>
      </c>
      <c r="M46" s="24">
        <f t="shared" si="3"/>
        <v>8783.4788281250003</v>
      </c>
      <c r="N46" s="24">
        <f t="shared" si="4"/>
        <v>2380.3227624218748</v>
      </c>
      <c r="O46" s="24">
        <f t="shared" si="5"/>
        <v>6403.1560657031259</v>
      </c>
      <c r="P46" s="25">
        <f t="shared" si="6"/>
        <v>640.31560657031264</v>
      </c>
      <c r="Q46" s="25">
        <f t="shared" si="0"/>
        <v>3020.6383689921877</v>
      </c>
      <c r="R46" s="22">
        <f t="shared" si="1"/>
        <v>5762.8404591328126</v>
      </c>
    </row>
    <row r="47" spans="1:18" ht="23.4" thickBot="1" x14ac:dyDescent="0.35">
      <c r="A47" s="78">
        <v>255</v>
      </c>
      <c r="B47" s="178" t="s">
        <v>130</v>
      </c>
      <c r="C47" s="179">
        <v>156000</v>
      </c>
      <c r="D47" s="180">
        <v>44867</v>
      </c>
      <c r="E47" s="181" t="s">
        <v>80</v>
      </c>
      <c r="F47" s="182">
        <f t="shared" si="7"/>
        <v>156000</v>
      </c>
      <c r="G47" s="173">
        <v>288467.93625000003</v>
      </c>
      <c r="H47" s="173">
        <v>78174.810723750008</v>
      </c>
      <c r="I47" s="129">
        <f t="shared" si="2"/>
        <v>210293.12552625002</v>
      </c>
      <c r="J47" s="184" t="s">
        <v>21</v>
      </c>
      <c r="K47" s="174">
        <v>10</v>
      </c>
      <c r="L47" s="28">
        <v>1</v>
      </c>
      <c r="M47" s="24">
        <f t="shared" si="3"/>
        <v>288467.93625000003</v>
      </c>
      <c r="N47" s="24">
        <f t="shared" si="4"/>
        <v>78174.810723750008</v>
      </c>
      <c r="O47" s="24">
        <f t="shared" si="5"/>
        <v>210293.12552625002</v>
      </c>
      <c r="P47" s="25">
        <f t="shared" si="6"/>
        <v>21029.312552625001</v>
      </c>
      <c r="Q47" s="25">
        <f t="shared" si="0"/>
        <v>99204.123276375001</v>
      </c>
      <c r="R47" s="22">
        <f t="shared" si="1"/>
        <v>189263.81297362503</v>
      </c>
    </row>
    <row r="48" spans="1:18" ht="23.4" thickBot="1" x14ac:dyDescent="0.35">
      <c r="A48" s="78">
        <v>255</v>
      </c>
      <c r="B48" s="178" t="s">
        <v>131</v>
      </c>
      <c r="C48" s="179">
        <v>2455.77</v>
      </c>
      <c r="D48" s="180">
        <v>44872</v>
      </c>
      <c r="E48" s="181" t="s">
        <v>76</v>
      </c>
      <c r="F48" s="182">
        <f t="shared" si="7"/>
        <v>2455.77</v>
      </c>
      <c r="G48" s="173">
        <v>4541.0955372093749</v>
      </c>
      <c r="H48" s="173">
        <v>1230.6368905837408</v>
      </c>
      <c r="I48" s="129">
        <f t="shared" si="2"/>
        <v>3310.4586466256342</v>
      </c>
      <c r="J48" s="184" t="s">
        <v>21</v>
      </c>
      <c r="K48" s="174">
        <v>10</v>
      </c>
      <c r="L48" s="28">
        <v>1</v>
      </c>
      <c r="M48" s="24">
        <f t="shared" si="3"/>
        <v>4541.0955372093749</v>
      </c>
      <c r="N48" s="24">
        <f t="shared" si="4"/>
        <v>1230.6368905837408</v>
      </c>
      <c r="O48" s="24">
        <f t="shared" si="5"/>
        <v>3310.4586466256342</v>
      </c>
      <c r="P48" s="25">
        <f t="shared" si="6"/>
        <v>331.04586466256342</v>
      </c>
      <c r="Q48" s="25">
        <f t="shared" si="0"/>
        <v>1561.6827552463042</v>
      </c>
      <c r="R48" s="22">
        <f t="shared" si="1"/>
        <v>2979.4127819630708</v>
      </c>
    </row>
    <row r="49" spans="1:18" ht="23.4" thickBot="1" x14ac:dyDescent="0.35">
      <c r="A49" s="78">
        <v>255</v>
      </c>
      <c r="B49" s="178" t="s">
        <v>132</v>
      </c>
      <c r="C49" s="179">
        <v>7000</v>
      </c>
      <c r="D49" s="180">
        <v>44881</v>
      </c>
      <c r="E49" s="164" t="s">
        <v>133</v>
      </c>
      <c r="F49" s="165">
        <f t="shared" si="7"/>
        <v>7000</v>
      </c>
      <c r="G49" s="173">
        <v>12944.0740625</v>
      </c>
      <c r="H49" s="129">
        <v>3507.8440709375</v>
      </c>
      <c r="I49" s="129">
        <f t="shared" si="2"/>
        <v>9436.2299915625008</v>
      </c>
      <c r="J49" s="166" t="s">
        <v>21</v>
      </c>
      <c r="K49" s="128">
        <v>10</v>
      </c>
      <c r="L49" s="28">
        <v>1</v>
      </c>
      <c r="M49" s="24">
        <f t="shared" si="3"/>
        <v>12944.0740625</v>
      </c>
      <c r="N49" s="24">
        <f t="shared" si="4"/>
        <v>3507.8440709375</v>
      </c>
      <c r="O49" s="24">
        <f t="shared" si="5"/>
        <v>9436.2299915625008</v>
      </c>
      <c r="P49" s="25">
        <f t="shared" si="6"/>
        <v>943.6229991562501</v>
      </c>
      <c r="Q49" s="25">
        <f t="shared" si="0"/>
        <v>4451.4670700937504</v>
      </c>
      <c r="R49" s="22">
        <f t="shared" si="1"/>
        <v>8492.6069924062504</v>
      </c>
    </row>
    <row r="50" spans="1:18" ht="15" thickBot="1" x14ac:dyDescent="0.35">
      <c r="A50" s="78">
        <v>255</v>
      </c>
      <c r="B50" s="178" t="s">
        <v>114</v>
      </c>
      <c r="C50" s="179">
        <v>1564.99</v>
      </c>
      <c r="D50" s="180">
        <v>44897</v>
      </c>
      <c r="E50" s="181" t="s">
        <v>74</v>
      </c>
      <c r="F50" s="182">
        <f t="shared" si="7"/>
        <v>1564.99</v>
      </c>
      <c r="G50" s="173">
        <v>2900.9063219764248</v>
      </c>
      <c r="H50" s="173">
        <v>786.14561325561112</v>
      </c>
      <c r="I50" s="129">
        <f t="shared" si="2"/>
        <v>2114.7607087208135</v>
      </c>
      <c r="J50" s="184" t="s">
        <v>21</v>
      </c>
      <c r="K50" s="174">
        <v>10</v>
      </c>
      <c r="L50" s="28">
        <v>1</v>
      </c>
      <c r="M50" s="24">
        <f t="shared" si="3"/>
        <v>2900.9063219764248</v>
      </c>
      <c r="N50" s="24">
        <f t="shared" si="4"/>
        <v>786.14561325561112</v>
      </c>
      <c r="O50" s="24">
        <f t="shared" si="5"/>
        <v>2114.7607087208135</v>
      </c>
      <c r="P50" s="25">
        <f t="shared" si="6"/>
        <v>211.47607087208132</v>
      </c>
      <c r="Q50" s="25">
        <f t="shared" si="0"/>
        <v>997.62168412769245</v>
      </c>
      <c r="R50" s="22">
        <f t="shared" si="1"/>
        <v>1903.2846378487325</v>
      </c>
    </row>
    <row r="51" spans="1:18" ht="15" thickBot="1" x14ac:dyDescent="0.35">
      <c r="A51" s="78">
        <v>255</v>
      </c>
      <c r="B51" s="178" t="s">
        <v>134</v>
      </c>
      <c r="C51" s="179">
        <v>6627.13</v>
      </c>
      <c r="D51" s="180">
        <v>44908</v>
      </c>
      <c r="E51" s="181" t="s">
        <v>135</v>
      </c>
      <c r="F51" s="182">
        <f t="shared" si="7"/>
        <v>6627.13</v>
      </c>
      <c r="G51" s="173">
        <v>12284.221185796474</v>
      </c>
      <c r="H51" s="173">
        <v>3329.0239413508448</v>
      </c>
      <c r="I51" s="129">
        <f t="shared" si="2"/>
        <v>8955.1972444456296</v>
      </c>
      <c r="J51" s="184" t="s">
        <v>21</v>
      </c>
      <c r="K51" s="174">
        <v>10</v>
      </c>
      <c r="L51" s="28">
        <v>1</v>
      </c>
      <c r="M51" s="24">
        <f t="shared" si="3"/>
        <v>12284.221185796474</v>
      </c>
      <c r="N51" s="24">
        <f t="shared" si="4"/>
        <v>3329.0239413508448</v>
      </c>
      <c r="O51" s="24">
        <f t="shared" si="5"/>
        <v>8955.1972444456296</v>
      </c>
      <c r="P51" s="25">
        <f t="shared" si="6"/>
        <v>895.51972444456305</v>
      </c>
      <c r="Q51" s="25">
        <f t="shared" si="0"/>
        <v>4224.5436657954078</v>
      </c>
      <c r="R51" s="22">
        <f t="shared" si="1"/>
        <v>8059.6775200010661</v>
      </c>
    </row>
    <row r="52" spans="1:18" ht="15" thickBot="1" x14ac:dyDescent="0.35">
      <c r="A52" s="78">
        <v>255</v>
      </c>
      <c r="B52" s="181" t="s">
        <v>136</v>
      </c>
      <c r="C52" s="179">
        <v>5000</v>
      </c>
      <c r="D52" s="180">
        <v>44937</v>
      </c>
      <c r="E52" s="181" t="s">
        <v>35</v>
      </c>
      <c r="F52" s="182">
        <f t="shared" si="7"/>
        <v>5000</v>
      </c>
      <c r="G52" s="173">
        <v>8898.4283749999995</v>
      </c>
      <c r="H52" s="173">
        <v>1145.8011465869849</v>
      </c>
      <c r="I52" s="129">
        <f t="shared" si="2"/>
        <v>7752.6272284130146</v>
      </c>
      <c r="J52" s="184" t="s">
        <v>21</v>
      </c>
      <c r="K52" s="174">
        <v>6.66</v>
      </c>
      <c r="L52" s="28">
        <v>1</v>
      </c>
      <c r="M52" s="24">
        <f t="shared" si="3"/>
        <v>8898.4283749999995</v>
      </c>
      <c r="N52" s="24">
        <f t="shared" si="4"/>
        <v>1145.8011465869849</v>
      </c>
      <c r="O52" s="24">
        <f t="shared" si="5"/>
        <v>7752.6272284130146</v>
      </c>
      <c r="P52" s="25">
        <f t="shared" si="6"/>
        <v>516.3249734123068</v>
      </c>
      <c r="Q52" s="25">
        <f t="shared" si="0"/>
        <v>1662.1261199992919</v>
      </c>
      <c r="R52" s="22">
        <f t="shared" si="1"/>
        <v>7236.3022550007081</v>
      </c>
    </row>
    <row r="53" spans="1:18" ht="15" thickBot="1" x14ac:dyDescent="0.35">
      <c r="A53" s="78">
        <v>255</v>
      </c>
      <c r="B53" s="181" t="s">
        <v>114</v>
      </c>
      <c r="C53" s="179">
        <v>8796.61</v>
      </c>
      <c r="D53" s="180">
        <v>44944</v>
      </c>
      <c r="E53" s="181" t="s">
        <v>115</v>
      </c>
      <c r="F53" s="182">
        <v>8796.61</v>
      </c>
      <c r="G53" s="173">
        <v>15655.200805561752</v>
      </c>
      <c r="H53" s="173">
        <v>5635.8722900022303</v>
      </c>
      <c r="I53" s="129">
        <f t="shared" si="2"/>
        <v>10019.328515559522</v>
      </c>
      <c r="J53" s="184" t="s">
        <v>21</v>
      </c>
      <c r="K53" s="174">
        <v>20</v>
      </c>
      <c r="L53" s="28">
        <v>1</v>
      </c>
      <c r="M53" s="24">
        <f t="shared" si="3"/>
        <v>15655.200805561752</v>
      </c>
      <c r="N53" s="24">
        <f t="shared" si="4"/>
        <v>5635.8722900022303</v>
      </c>
      <c r="O53" s="24">
        <f t="shared" si="5"/>
        <v>10019.328515559522</v>
      </c>
      <c r="P53" s="25">
        <f t="shared" si="6"/>
        <v>2003.8657031119044</v>
      </c>
      <c r="Q53" s="25">
        <f t="shared" si="0"/>
        <v>7639.737993114135</v>
      </c>
      <c r="R53" s="22">
        <f t="shared" si="1"/>
        <v>8015.4628124476167</v>
      </c>
    </row>
    <row r="54" spans="1:18" ht="15" thickBot="1" x14ac:dyDescent="0.35">
      <c r="A54" s="78">
        <v>255</v>
      </c>
      <c r="B54" s="181" t="s">
        <v>114</v>
      </c>
      <c r="C54" s="179">
        <v>12042.37</v>
      </c>
      <c r="D54" s="180">
        <v>44951</v>
      </c>
      <c r="E54" s="181" t="s">
        <v>115</v>
      </c>
      <c r="F54" s="182">
        <v>12042.37</v>
      </c>
      <c r="G54" s="173">
        <v>21431.633382049753</v>
      </c>
      <c r="H54" s="173">
        <v>7715.3880175379109</v>
      </c>
      <c r="I54" s="129">
        <f t="shared" si="2"/>
        <v>13716.245364511842</v>
      </c>
      <c r="J54" s="184" t="s">
        <v>21</v>
      </c>
      <c r="K54" s="174">
        <v>20</v>
      </c>
      <c r="L54" s="28">
        <v>1</v>
      </c>
      <c r="M54" s="24">
        <f t="shared" si="3"/>
        <v>21431.633382049753</v>
      </c>
      <c r="N54" s="24">
        <f t="shared" si="4"/>
        <v>7715.3880175379109</v>
      </c>
      <c r="O54" s="24">
        <f t="shared" si="5"/>
        <v>13716.245364511842</v>
      </c>
      <c r="P54" s="25">
        <f t="shared" si="6"/>
        <v>2743.2490729023684</v>
      </c>
      <c r="Q54" s="25">
        <f t="shared" si="0"/>
        <v>10458.637090440279</v>
      </c>
      <c r="R54" s="22">
        <f t="shared" si="1"/>
        <v>10972.996291609474</v>
      </c>
    </row>
    <row r="55" spans="1:18" ht="15" thickBot="1" x14ac:dyDescent="0.35">
      <c r="A55" s="78">
        <v>255</v>
      </c>
      <c r="B55" s="181" t="s">
        <v>137</v>
      </c>
      <c r="C55" s="179">
        <v>5932.2</v>
      </c>
      <c r="D55" s="180">
        <v>44953</v>
      </c>
      <c r="E55" s="181" t="s">
        <v>138</v>
      </c>
      <c r="F55" s="182">
        <v>5932.2</v>
      </c>
      <c r="G55" s="173">
        <v>10557.451361235</v>
      </c>
      <c r="H55" s="173">
        <v>3800.6824900445999</v>
      </c>
      <c r="I55" s="129">
        <f t="shared" si="2"/>
        <v>6756.7688711904002</v>
      </c>
      <c r="J55" s="184" t="s">
        <v>21</v>
      </c>
      <c r="K55" s="174">
        <v>20</v>
      </c>
      <c r="L55" s="28">
        <v>1</v>
      </c>
      <c r="M55" s="24">
        <f t="shared" si="3"/>
        <v>10557.451361235</v>
      </c>
      <c r="N55" s="24">
        <f t="shared" si="4"/>
        <v>3800.6824900445999</v>
      </c>
      <c r="O55" s="24">
        <f t="shared" si="5"/>
        <v>6756.7688711904002</v>
      </c>
      <c r="P55" s="25">
        <f t="shared" si="6"/>
        <v>1351.3537742380802</v>
      </c>
      <c r="Q55" s="25">
        <f t="shared" si="0"/>
        <v>5152.0362642826803</v>
      </c>
      <c r="R55" s="22">
        <f t="shared" si="1"/>
        <v>5405.4150969523198</v>
      </c>
    </row>
    <row r="56" spans="1:18" ht="15" thickBot="1" x14ac:dyDescent="0.35">
      <c r="A56" s="78">
        <v>255</v>
      </c>
      <c r="B56" s="181" t="s">
        <v>139</v>
      </c>
      <c r="C56" s="179">
        <v>6500</v>
      </c>
      <c r="D56" s="180">
        <v>44967</v>
      </c>
      <c r="E56" s="181" t="s">
        <v>140</v>
      </c>
      <c r="F56" s="182">
        <f>C56</f>
        <v>6500</v>
      </c>
      <c r="G56" s="173">
        <v>11390.09756625</v>
      </c>
      <c r="H56" s="173">
        <v>4100.4351238500003</v>
      </c>
      <c r="I56" s="129">
        <f t="shared" si="2"/>
        <v>7289.6624424000001</v>
      </c>
      <c r="J56" s="184" t="s">
        <v>21</v>
      </c>
      <c r="K56" s="174">
        <v>20</v>
      </c>
      <c r="L56" s="28">
        <v>1</v>
      </c>
      <c r="M56" s="24">
        <f t="shared" si="3"/>
        <v>11390.09756625</v>
      </c>
      <c r="N56" s="24">
        <f t="shared" si="4"/>
        <v>4100.4351238500003</v>
      </c>
      <c r="O56" s="24">
        <f t="shared" si="5"/>
        <v>7289.6624424000001</v>
      </c>
      <c r="P56" s="25">
        <f t="shared" si="6"/>
        <v>1457.9324884800001</v>
      </c>
      <c r="Q56" s="25">
        <f t="shared" si="0"/>
        <v>5558.3676123300002</v>
      </c>
      <c r="R56" s="22">
        <f t="shared" si="1"/>
        <v>5831.7299539200003</v>
      </c>
    </row>
    <row r="57" spans="1:18" ht="15" thickBot="1" x14ac:dyDescent="0.35">
      <c r="A57" s="78">
        <v>255</v>
      </c>
      <c r="B57" s="181" t="s">
        <v>141</v>
      </c>
      <c r="C57" s="179">
        <v>3668.64</v>
      </c>
      <c r="D57" s="180">
        <v>45019</v>
      </c>
      <c r="E57" s="181" t="s">
        <v>142</v>
      </c>
      <c r="F57" s="182">
        <v>3668.64</v>
      </c>
      <c r="G57" s="173">
        <v>6348.7670339531996</v>
      </c>
      <c r="H57" s="173">
        <v>2285.556132223152</v>
      </c>
      <c r="I57" s="129">
        <f t="shared" si="2"/>
        <v>4063.2109017300477</v>
      </c>
      <c r="J57" s="184" t="s">
        <v>21</v>
      </c>
      <c r="K57" s="174">
        <v>20</v>
      </c>
      <c r="L57" s="28">
        <v>1</v>
      </c>
      <c r="M57" s="24">
        <f t="shared" si="3"/>
        <v>6348.7670339531996</v>
      </c>
      <c r="N57" s="24">
        <f t="shared" si="4"/>
        <v>2285.556132223152</v>
      </c>
      <c r="O57" s="24">
        <f t="shared" si="5"/>
        <v>4063.2109017300477</v>
      </c>
      <c r="P57" s="25">
        <f t="shared" si="6"/>
        <v>812.64218034600958</v>
      </c>
      <c r="Q57" s="25">
        <f t="shared" si="0"/>
        <v>3098.1983125691613</v>
      </c>
      <c r="R57" s="22">
        <f t="shared" si="1"/>
        <v>3250.5687213840383</v>
      </c>
    </row>
    <row r="58" spans="1:18" ht="15" thickBot="1" x14ac:dyDescent="0.35">
      <c r="A58" s="78">
        <v>255</v>
      </c>
      <c r="B58" s="181" t="s">
        <v>143</v>
      </c>
      <c r="C58" s="179">
        <v>12711.86</v>
      </c>
      <c r="D58" s="180">
        <v>45019</v>
      </c>
      <c r="E58" s="181" t="s">
        <v>144</v>
      </c>
      <c r="F58" s="182">
        <v>12711.86</v>
      </c>
      <c r="G58" s="173">
        <v>21998.516536980555</v>
      </c>
      <c r="H58" s="173">
        <v>7919.4659533129998</v>
      </c>
      <c r="I58" s="129">
        <f t="shared" si="2"/>
        <v>14079.050583667555</v>
      </c>
      <c r="J58" s="184" t="s">
        <v>21</v>
      </c>
      <c r="K58" s="174">
        <v>20</v>
      </c>
      <c r="L58" s="28">
        <v>1</v>
      </c>
      <c r="M58" s="24">
        <f t="shared" si="3"/>
        <v>21998.516536980555</v>
      </c>
      <c r="N58" s="24">
        <f t="shared" si="4"/>
        <v>7919.4659533129998</v>
      </c>
      <c r="O58" s="24">
        <f t="shared" si="5"/>
        <v>14079.050583667555</v>
      </c>
      <c r="P58" s="25">
        <f t="shared" si="6"/>
        <v>2815.8101167335112</v>
      </c>
      <c r="Q58" s="25">
        <f t="shared" si="0"/>
        <v>10735.276070046511</v>
      </c>
      <c r="R58" s="22">
        <f t="shared" si="1"/>
        <v>11263.240466934043</v>
      </c>
    </row>
    <row r="59" spans="1:18" ht="15" thickBot="1" x14ac:dyDescent="0.35">
      <c r="A59" s="78">
        <v>255</v>
      </c>
      <c r="B59" s="181" t="s">
        <v>145</v>
      </c>
      <c r="C59" s="179">
        <v>24000</v>
      </c>
      <c r="D59" s="180">
        <v>45019</v>
      </c>
      <c r="E59" s="181" t="s">
        <v>146</v>
      </c>
      <c r="F59" s="182">
        <v>24000</v>
      </c>
      <c r="G59" s="173">
        <v>41533.213620000002</v>
      </c>
      <c r="H59" s="173">
        <v>31149.910215000004</v>
      </c>
      <c r="I59" s="129">
        <f t="shared" si="2"/>
        <v>10383.303404999999</v>
      </c>
      <c r="J59" s="184" t="s">
        <v>21</v>
      </c>
      <c r="K59" s="174">
        <v>50</v>
      </c>
      <c r="L59" s="28">
        <v>1</v>
      </c>
      <c r="M59" s="24">
        <f t="shared" si="3"/>
        <v>41533.213620000002</v>
      </c>
      <c r="N59" s="24">
        <f t="shared" si="4"/>
        <v>31149.910215000004</v>
      </c>
      <c r="O59" s="24">
        <f t="shared" si="5"/>
        <v>10383.303404999999</v>
      </c>
      <c r="P59" s="25">
        <f t="shared" si="6"/>
        <v>5191.6517024999994</v>
      </c>
      <c r="Q59" s="25">
        <f t="shared" si="0"/>
        <v>36341.561917500003</v>
      </c>
      <c r="R59" s="22">
        <f t="shared" si="1"/>
        <v>5191.6517024999994</v>
      </c>
    </row>
    <row r="60" spans="1:18" ht="15" thickBot="1" x14ac:dyDescent="0.35">
      <c r="A60" s="78">
        <v>255</v>
      </c>
      <c r="B60" s="181" t="s">
        <v>147</v>
      </c>
      <c r="C60" s="179">
        <v>110000</v>
      </c>
      <c r="D60" s="180">
        <v>45034</v>
      </c>
      <c r="E60" s="181" t="s">
        <v>148</v>
      </c>
      <c r="F60" s="182">
        <v>110000</v>
      </c>
      <c r="G60" s="173">
        <v>190360.56242500001</v>
      </c>
      <c r="H60" s="173">
        <v>68529.802473000003</v>
      </c>
      <c r="I60" s="129">
        <f t="shared" si="2"/>
        <v>121830.75995200001</v>
      </c>
      <c r="J60" s="184" t="s">
        <v>21</v>
      </c>
      <c r="K60" s="174">
        <v>20</v>
      </c>
      <c r="L60" s="28">
        <v>1</v>
      </c>
      <c r="M60" s="24">
        <f t="shared" si="3"/>
        <v>190360.56242500001</v>
      </c>
      <c r="N60" s="24">
        <f t="shared" si="4"/>
        <v>68529.802473000003</v>
      </c>
      <c r="O60" s="24">
        <f t="shared" si="5"/>
        <v>121830.75995200001</v>
      </c>
      <c r="P60" s="25">
        <f t="shared" si="6"/>
        <v>24366.151990400002</v>
      </c>
      <c r="Q60" s="25">
        <f t="shared" si="0"/>
        <v>92895.954463400005</v>
      </c>
      <c r="R60" s="22">
        <f t="shared" si="1"/>
        <v>97464.607961600006</v>
      </c>
    </row>
    <row r="61" spans="1:18" ht="15" thickBot="1" x14ac:dyDescent="0.35">
      <c r="A61" s="78">
        <v>255</v>
      </c>
      <c r="B61" s="181" t="s">
        <v>149</v>
      </c>
      <c r="C61" s="179">
        <v>15974.76</v>
      </c>
      <c r="D61" s="180">
        <v>45041</v>
      </c>
      <c r="E61" s="181" t="s">
        <v>150</v>
      </c>
      <c r="F61" s="182">
        <v>15974.76</v>
      </c>
      <c r="G61" s="173">
        <v>27645.129983676303</v>
      </c>
      <c r="H61" s="173">
        <v>9952.2467941234681</v>
      </c>
      <c r="I61" s="129">
        <f t="shared" si="2"/>
        <v>17692.883189552835</v>
      </c>
      <c r="J61" s="184" t="s">
        <v>21</v>
      </c>
      <c r="K61" s="174">
        <v>20</v>
      </c>
      <c r="L61" s="28">
        <v>1</v>
      </c>
      <c r="M61" s="24">
        <f t="shared" si="3"/>
        <v>27645.129983676303</v>
      </c>
      <c r="N61" s="24">
        <f t="shared" si="4"/>
        <v>9952.2467941234681</v>
      </c>
      <c r="O61" s="24">
        <f t="shared" si="5"/>
        <v>17692.883189552835</v>
      </c>
      <c r="P61" s="25">
        <f t="shared" si="6"/>
        <v>3538.5766379105671</v>
      </c>
      <c r="Q61" s="25">
        <f t="shared" si="0"/>
        <v>13490.823432034034</v>
      </c>
      <c r="R61" s="22">
        <f t="shared" si="1"/>
        <v>14154.306551642268</v>
      </c>
    </row>
    <row r="62" spans="1:18" ht="15" thickBot="1" x14ac:dyDescent="0.35">
      <c r="A62" s="78">
        <v>255</v>
      </c>
      <c r="B62" s="181" t="s">
        <v>149</v>
      </c>
      <c r="C62" s="179">
        <v>2711.69</v>
      </c>
      <c r="D62" s="180">
        <v>45046</v>
      </c>
      <c r="E62" s="181" t="s">
        <v>74</v>
      </c>
      <c r="F62" s="182">
        <v>2711.69</v>
      </c>
      <c r="G62" s="173">
        <v>4692.7166683840751</v>
      </c>
      <c r="H62" s="173">
        <v>1689.3780006182672</v>
      </c>
      <c r="I62" s="129">
        <f t="shared" si="2"/>
        <v>3003.3386677658082</v>
      </c>
      <c r="J62" s="184" t="s">
        <v>21</v>
      </c>
      <c r="K62" s="174">
        <v>20</v>
      </c>
      <c r="L62" s="28">
        <v>1</v>
      </c>
      <c r="M62" s="24">
        <f t="shared" si="3"/>
        <v>4692.7166683840751</v>
      </c>
      <c r="N62" s="24">
        <f t="shared" si="4"/>
        <v>1689.3780006182672</v>
      </c>
      <c r="O62" s="24">
        <f t="shared" si="5"/>
        <v>3003.3386677658082</v>
      </c>
      <c r="P62" s="25">
        <f t="shared" si="6"/>
        <v>600.66773355316172</v>
      </c>
      <c r="Q62" s="25">
        <f t="shared" si="0"/>
        <v>2290.0457341714291</v>
      </c>
      <c r="R62" s="22">
        <f t="shared" si="1"/>
        <v>2402.670934212646</v>
      </c>
    </row>
    <row r="63" spans="1:18" ht="15" thickBot="1" x14ac:dyDescent="0.35">
      <c r="A63" s="78">
        <v>255</v>
      </c>
      <c r="B63" s="181" t="s">
        <v>151</v>
      </c>
      <c r="C63" s="179">
        <v>13500</v>
      </c>
      <c r="D63" s="180">
        <v>45063</v>
      </c>
      <c r="E63" s="181" t="s">
        <v>76</v>
      </c>
      <c r="F63" s="182">
        <v>13500</v>
      </c>
      <c r="G63" s="173">
        <v>23211.48004875</v>
      </c>
      <c r="H63" s="173">
        <v>8356.1328175500003</v>
      </c>
      <c r="I63" s="129">
        <f t="shared" si="2"/>
        <v>14855.347231199999</v>
      </c>
      <c r="J63" s="184" t="s">
        <v>21</v>
      </c>
      <c r="K63" s="174">
        <v>20</v>
      </c>
      <c r="L63" s="28">
        <v>1</v>
      </c>
      <c r="M63" s="24">
        <f t="shared" si="3"/>
        <v>23211.48004875</v>
      </c>
      <c r="N63" s="24">
        <f t="shared" si="4"/>
        <v>8356.1328175500003</v>
      </c>
      <c r="O63" s="24">
        <f t="shared" si="5"/>
        <v>14855.347231199999</v>
      </c>
      <c r="P63" s="25">
        <f t="shared" si="6"/>
        <v>2971.0694462400002</v>
      </c>
      <c r="Q63" s="25">
        <f t="shared" si="0"/>
        <v>11327.202263790001</v>
      </c>
      <c r="R63" s="22">
        <f t="shared" si="1"/>
        <v>11884.277784959999</v>
      </c>
    </row>
    <row r="64" spans="1:18" ht="15" thickBot="1" x14ac:dyDescent="0.35">
      <c r="A64" s="78">
        <v>255</v>
      </c>
      <c r="B64" s="181" t="s">
        <v>114</v>
      </c>
      <c r="C64" s="179">
        <v>1822.98</v>
      </c>
      <c r="D64" s="180">
        <v>45080</v>
      </c>
      <c r="E64" s="181" t="s">
        <v>152</v>
      </c>
      <c r="F64" s="182">
        <v>1822.98</v>
      </c>
      <c r="G64" s="173">
        <v>2942.9766553236</v>
      </c>
      <c r="H64" s="173">
        <v>1059.471595916496</v>
      </c>
      <c r="I64" s="129">
        <f t="shared" si="2"/>
        <v>1883.505059407104</v>
      </c>
      <c r="J64" s="184" t="s">
        <v>21</v>
      </c>
      <c r="K64" s="174">
        <v>20</v>
      </c>
      <c r="L64" s="28">
        <v>1</v>
      </c>
      <c r="M64" s="24">
        <f t="shared" si="3"/>
        <v>2942.9766553236</v>
      </c>
      <c r="N64" s="24">
        <f t="shared" si="4"/>
        <v>1059.471595916496</v>
      </c>
      <c r="O64" s="24">
        <f t="shared" si="5"/>
        <v>1883.505059407104</v>
      </c>
      <c r="P64" s="25">
        <f t="shared" si="6"/>
        <v>376.70101188142075</v>
      </c>
      <c r="Q64" s="25">
        <f t="shared" si="0"/>
        <v>1436.1726077979167</v>
      </c>
      <c r="R64" s="22">
        <f t="shared" si="1"/>
        <v>1506.8040475256832</v>
      </c>
    </row>
    <row r="65" spans="1:18" ht="15" thickBot="1" x14ac:dyDescent="0.35">
      <c r="A65" s="78">
        <v>255</v>
      </c>
      <c r="B65" s="181" t="s">
        <v>153</v>
      </c>
      <c r="C65" s="179">
        <v>20590</v>
      </c>
      <c r="D65" s="180">
        <v>45208</v>
      </c>
      <c r="E65" s="181" t="s">
        <v>76</v>
      </c>
      <c r="F65" s="182">
        <v>20590</v>
      </c>
      <c r="G65" s="173">
        <v>27518.124538350003</v>
      </c>
      <c r="H65" s="173">
        <v>9906.524833806001</v>
      </c>
      <c r="I65" s="129">
        <f t="shared" si="2"/>
        <v>17611.599704544002</v>
      </c>
      <c r="J65" s="184" t="s">
        <v>21</v>
      </c>
      <c r="K65" s="174">
        <v>20</v>
      </c>
      <c r="L65" s="28">
        <v>1</v>
      </c>
      <c r="M65" s="24">
        <f t="shared" si="3"/>
        <v>27518.124538350003</v>
      </c>
      <c r="N65" s="24">
        <f t="shared" si="4"/>
        <v>9906.524833806001</v>
      </c>
      <c r="O65" s="24">
        <f t="shared" si="5"/>
        <v>17611.599704544002</v>
      </c>
      <c r="P65" s="25">
        <f t="shared" si="6"/>
        <v>3522.3199409088002</v>
      </c>
      <c r="Q65" s="25">
        <f t="shared" si="0"/>
        <v>13428.844774714802</v>
      </c>
      <c r="R65" s="22">
        <f t="shared" si="1"/>
        <v>14089.279763635201</v>
      </c>
    </row>
    <row r="66" spans="1:18" ht="15" thickBot="1" x14ac:dyDescent="0.35">
      <c r="A66" s="78">
        <v>255</v>
      </c>
      <c r="B66" s="181" t="s">
        <v>154</v>
      </c>
      <c r="C66" s="179">
        <v>32500</v>
      </c>
      <c r="D66" s="180">
        <v>45220</v>
      </c>
      <c r="E66" s="181" t="s">
        <v>124</v>
      </c>
      <c r="F66" s="182">
        <v>32500</v>
      </c>
      <c r="G66" s="173">
        <v>43435.602112499997</v>
      </c>
      <c r="H66" s="173">
        <v>15636.8167605</v>
      </c>
      <c r="I66" s="129">
        <f t="shared" si="2"/>
        <v>27798.785351999999</v>
      </c>
      <c r="J66" s="184" t="s">
        <v>21</v>
      </c>
      <c r="K66" s="174">
        <v>20</v>
      </c>
      <c r="L66" s="28">
        <v>1</v>
      </c>
      <c r="M66" s="24">
        <f t="shared" si="3"/>
        <v>43435.602112499997</v>
      </c>
      <c r="N66" s="24">
        <f t="shared" si="4"/>
        <v>15636.8167605</v>
      </c>
      <c r="O66" s="24">
        <f t="shared" si="5"/>
        <v>27798.785351999999</v>
      </c>
      <c r="P66" s="25">
        <f t="shared" si="6"/>
        <v>5559.7570704</v>
      </c>
      <c r="Q66" s="25">
        <f t="shared" si="0"/>
        <v>21196.573830900001</v>
      </c>
      <c r="R66" s="22">
        <f t="shared" si="1"/>
        <v>22239.028281599996</v>
      </c>
    </row>
    <row r="67" spans="1:18" ht="15" thickBot="1" x14ac:dyDescent="0.35">
      <c r="A67" s="78">
        <v>255</v>
      </c>
      <c r="B67" s="181" t="s">
        <v>155</v>
      </c>
      <c r="C67" s="179">
        <v>41700</v>
      </c>
      <c r="D67" s="180">
        <v>45236</v>
      </c>
      <c r="E67" s="181" t="s">
        <v>35</v>
      </c>
      <c r="F67" s="182">
        <v>41700</v>
      </c>
      <c r="G67" s="173">
        <v>54208.050941999994</v>
      </c>
      <c r="H67" s="173">
        <v>19514.898339119994</v>
      </c>
      <c r="I67" s="129">
        <f t="shared" si="2"/>
        <v>34693.15260288</v>
      </c>
      <c r="J67" s="184" t="s">
        <v>21</v>
      </c>
      <c r="K67" s="174">
        <v>20</v>
      </c>
      <c r="L67" s="28">
        <v>1</v>
      </c>
      <c r="M67" s="24">
        <f t="shared" si="3"/>
        <v>54208.050941999994</v>
      </c>
      <c r="N67" s="24">
        <f t="shared" si="4"/>
        <v>19514.898339119994</v>
      </c>
      <c r="O67" s="24">
        <f t="shared" si="5"/>
        <v>34693.15260288</v>
      </c>
      <c r="P67" s="25">
        <f t="shared" si="6"/>
        <v>6938.630520576</v>
      </c>
      <c r="Q67" s="25">
        <f t="shared" ref="Q67:Q69" si="8">P67+N67</f>
        <v>26453.528859695994</v>
      </c>
      <c r="R67" s="22">
        <f t="shared" ref="R67:R69" si="9">M67-Q67</f>
        <v>27754.522082304</v>
      </c>
    </row>
    <row r="68" spans="1:18" ht="15" thickBot="1" x14ac:dyDescent="0.35">
      <c r="A68" s="78">
        <v>255</v>
      </c>
      <c r="B68" s="181" t="s">
        <v>156</v>
      </c>
      <c r="C68" s="179">
        <f>15916.67-1666.67</f>
        <v>14250</v>
      </c>
      <c r="D68" s="180">
        <v>45241</v>
      </c>
      <c r="E68" s="181" t="s">
        <v>62</v>
      </c>
      <c r="F68" s="182">
        <v>14250</v>
      </c>
      <c r="G68" s="173">
        <v>18524.333954999998</v>
      </c>
      <c r="H68" s="173">
        <v>6668.7602237999999</v>
      </c>
      <c r="I68" s="129">
        <f t="shared" ref="I68:I69" si="10">G68-H68</f>
        <v>11855.573731199998</v>
      </c>
      <c r="J68" s="184" t="s">
        <v>21</v>
      </c>
      <c r="K68" s="174">
        <v>20</v>
      </c>
      <c r="L68" s="28">
        <v>1</v>
      </c>
      <c r="M68" s="24">
        <f t="shared" ref="M68:M121" si="11">G68*L68</f>
        <v>18524.333954999998</v>
      </c>
      <c r="N68" s="24">
        <f t="shared" ref="N68:N69" si="12">H68*L68</f>
        <v>6668.7602237999999</v>
      </c>
      <c r="O68" s="24">
        <f t="shared" ref="O68:O69" si="13">M68-N68</f>
        <v>11855.573731199998</v>
      </c>
      <c r="P68" s="25">
        <f t="shared" ref="P68:P69" si="14">K68*O68/100</f>
        <v>2371.1147462399995</v>
      </c>
      <c r="Q68" s="25">
        <f t="shared" si="8"/>
        <v>9039.8749700400003</v>
      </c>
      <c r="R68" s="22">
        <f t="shared" si="9"/>
        <v>9484.4589849599979</v>
      </c>
    </row>
    <row r="69" spans="1:18" ht="23.4" thickBot="1" x14ac:dyDescent="0.35">
      <c r="A69" s="78">
        <v>255</v>
      </c>
      <c r="B69" s="178" t="s">
        <v>157</v>
      </c>
      <c r="C69" s="183">
        <f>14250</f>
        <v>14250</v>
      </c>
      <c r="D69" s="181">
        <v>45272</v>
      </c>
      <c r="E69" s="181" t="s">
        <v>76</v>
      </c>
      <c r="F69" s="182">
        <v>14250</v>
      </c>
      <c r="G69" s="217">
        <v>18314.8125</v>
      </c>
      <c r="H69" s="173">
        <v>6593.3325000000004</v>
      </c>
      <c r="I69" s="129">
        <f t="shared" si="10"/>
        <v>11721.48</v>
      </c>
      <c r="J69" s="184" t="s">
        <v>21</v>
      </c>
      <c r="K69" s="174">
        <v>20</v>
      </c>
      <c r="L69" s="28">
        <v>1</v>
      </c>
      <c r="M69" s="24">
        <f t="shared" si="11"/>
        <v>18314.8125</v>
      </c>
      <c r="N69" s="24">
        <f t="shared" si="12"/>
        <v>6593.3325000000004</v>
      </c>
      <c r="O69" s="24">
        <f t="shared" si="13"/>
        <v>11721.48</v>
      </c>
      <c r="P69" s="25">
        <f t="shared" si="14"/>
        <v>2344.2959999999998</v>
      </c>
      <c r="Q69" s="25">
        <f t="shared" si="8"/>
        <v>8937.6285000000007</v>
      </c>
      <c r="R69" s="22">
        <f t="shared" si="9"/>
        <v>9377.1839999999993</v>
      </c>
    </row>
    <row r="70" spans="1:18" ht="15" thickBot="1" x14ac:dyDescent="0.35">
      <c r="A70" s="167">
        <v>255</v>
      </c>
      <c r="B70" s="178"/>
      <c r="C70" s="179">
        <v>4800</v>
      </c>
      <c r="D70" s="180">
        <v>45295</v>
      </c>
      <c r="E70" s="181" t="s">
        <v>158</v>
      </c>
      <c r="F70" s="182">
        <v>4800</v>
      </c>
      <c r="G70" s="173">
        <v>5924.16</v>
      </c>
      <c r="H70" s="173">
        <v>592.41599999999994</v>
      </c>
      <c r="I70" s="82">
        <f>G70-H70</f>
        <v>5331.7439999999997</v>
      </c>
      <c r="J70" s="184" t="s">
        <v>21</v>
      </c>
      <c r="K70" s="174">
        <v>10</v>
      </c>
      <c r="L70" s="28">
        <v>1</v>
      </c>
      <c r="M70" s="24">
        <f t="shared" si="11"/>
        <v>5924.16</v>
      </c>
      <c r="N70" s="24">
        <f>H70*L70</f>
        <v>592.41599999999994</v>
      </c>
      <c r="O70" s="24">
        <f>M70-N70</f>
        <v>5331.7439999999997</v>
      </c>
      <c r="P70" s="25">
        <f>M70*K70/100</f>
        <v>592.41599999999994</v>
      </c>
      <c r="Q70" s="25">
        <f>P70+N70</f>
        <v>1184.8319999999999</v>
      </c>
      <c r="R70" s="25">
        <f>M70-Q70</f>
        <v>4739.3279999999995</v>
      </c>
    </row>
    <row r="71" spans="1:18" ht="15" thickBot="1" x14ac:dyDescent="0.35">
      <c r="A71" s="167">
        <v>255</v>
      </c>
      <c r="B71" s="178"/>
      <c r="C71" s="179">
        <v>2572.73</v>
      </c>
      <c r="D71" s="180">
        <v>45327</v>
      </c>
      <c r="E71" s="181" t="s">
        <v>159</v>
      </c>
      <c r="F71" s="182">
        <v>2572.73</v>
      </c>
      <c r="G71" s="173">
        <v>3060.8797902000001</v>
      </c>
      <c r="H71" s="173">
        <v>612.17595804000007</v>
      </c>
      <c r="I71" s="82">
        <f t="shared" ref="I71:I121" si="15">G71-H71</f>
        <v>2448.7038321600003</v>
      </c>
      <c r="J71" s="184" t="s">
        <v>21</v>
      </c>
      <c r="K71" s="174">
        <v>20</v>
      </c>
      <c r="L71" s="28">
        <v>1</v>
      </c>
      <c r="M71" s="24">
        <f t="shared" si="11"/>
        <v>3060.8797902000001</v>
      </c>
      <c r="N71" s="24">
        <f t="shared" ref="N71:N121" si="16">H71*L71</f>
        <v>612.17595804000007</v>
      </c>
      <c r="O71" s="24">
        <f t="shared" ref="O71:O120" si="17">M71-N71</f>
        <v>2448.7038321600003</v>
      </c>
      <c r="P71" s="25">
        <f t="shared" ref="P71:P121" si="18">M71*K71/100</f>
        <v>612.17595804000007</v>
      </c>
      <c r="Q71" s="25">
        <f t="shared" ref="Q71:Q121" si="19">P71+N71</f>
        <v>1224.3519160800001</v>
      </c>
      <c r="R71" s="25">
        <f t="shared" ref="R71:R121" si="20">M71-Q71</f>
        <v>1836.52787412</v>
      </c>
    </row>
    <row r="72" spans="1:18" ht="15" thickBot="1" x14ac:dyDescent="0.35">
      <c r="A72" s="167">
        <v>255</v>
      </c>
      <c r="B72" s="178"/>
      <c r="C72" s="179">
        <v>71132.5</v>
      </c>
      <c r="D72" s="180">
        <v>45329</v>
      </c>
      <c r="E72" s="181"/>
      <c r="F72" s="182">
        <v>71132.5</v>
      </c>
      <c r="G72" s="173">
        <v>84629.180550000005</v>
      </c>
      <c r="H72" s="173">
        <v>21157.295137499998</v>
      </c>
      <c r="I72" s="82">
        <f t="shared" si="15"/>
        <v>63471.885412500007</v>
      </c>
      <c r="J72" s="184" t="s">
        <v>21</v>
      </c>
      <c r="K72" s="174">
        <v>25</v>
      </c>
      <c r="L72" s="28">
        <v>1</v>
      </c>
      <c r="M72" s="24">
        <f t="shared" si="11"/>
        <v>84629.180550000005</v>
      </c>
      <c r="N72" s="24">
        <f t="shared" si="16"/>
        <v>21157.295137499998</v>
      </c>
      <c r="O72" s="24">
        <f t="shared" si="17"/>
        <v>63471.885412500007</v>
      </c>
      <c r="P72" s="25">
        <f t="shared" si="18"/>
        <v>21157.295137499998</v>
      </c>
      <c r="Q72" s="25">
        <f t="shared" si="19"/>
        <v>42314.590274999995</v>
      </c>
      <c r="R72" s="25">
        <f t="shared" si="20"/>
        <v>42314.59027500001</v>
      </c>
    </row>
    <row r="73" spans="1:18" ht="15" thickBot="1" x14ac:dyDescent="0.35">
      <c r="A73" s="167">
        <v>255</v>
      </c>
      <c r="B73" s="178"/>
      <c r="C73" s="182">
        <v>7729.2</v>
      </c>
      <c r="D73" s="180">
        <v>45352</v>
      </c>
      <c r="E73" s="181"/>
      <c r="F73" s="182">
        <v>7729.2</v>
      </c>
      <c r="G73" s="173">
        <v>8902.4152680000007</v>
      </c>
      <c r="H73" s="173">
        <v>890.24152679999997</v>
      </c>
      <c r="I73" s="82">
        <f t="shared" si="15"/>
        <v>8012.1737412000002</v>
      </c>
      <c r="J73" s="184" t="s">
        <v>21</v>
      </c>
      <c r="K73" s="174">
        <v>10</v>
      </c>
      <c r="L73" s="28">
        <v>1</v>
      </c>
      <c r="M73" s="24">
        <f t="shared" si="11"/>
        <v>8902.4152680000007</v>
      </c>
      <c r="N73" s="24">
        <f t="shared" si="16"/>
        <v>890.24152679999997</v>
      </c>
      <c r="O73" s="24">
        <f t="shared" si="17"/>
        <v>8012.1737412000002</v>
      </c>
      <c r="P73" s="25">
        <f t="shared" si="18"/>
        <v>890.24152679999997</v>
      </c>
      <c r="Q73" s="25">
        <f t="shared" si="19"/>
        <v>1780.4830535999999</v>
      </c>
      <c r="R73" s="25">
        <f t="shared" si="20"/>
        <v>7121.9322144000007</v>
      </c>
    </row>
    <row r="74" spans="1:18" ht="15" thickBot="1" x14ac:dyDescent="0.35">
      <c r="A74" s="167">
        <v>255</v>
      </c>
      <c r="B74" s="178"/>
      <c r="C74" s="179">
        <v>27402.68</v>
      </c>
      <c r="D74" s="180">
        <v>45363</v>
      </c>
      <c r="E74" s="181"/>
      <c r="F74" s="182">
        <v>27402.68</v>
      </c>
      <c r="G74" s="173">
        <v>31562.132797200004</v>
      </c>
      <c r="H74" s="173">
        <v>6312.4265594400013</v>
      </c>
      <c r="I74" s="82">
        <f t="shared" si="15"/>
        <v>25249.706237760001</v>
      </c>
      <c r="J74" s="184" t="s">
        <v>21</v>
      </c>
      <c r="K74" s="174">
        <v>20</v>
      </c>
      <c r="L74" s="28">
        <v>1</v>
      </c>
      <c r="M74" s="24">
        <f t="shared" si="11"/>
        <v>31562.132797200004</v>
      </c>
      <c r="N74" s="24">
        <f t="shared" si="16"/>
        <v>6312.4265594400013</v>
      </c>
      <c r="O74" s="24">
        <f t="shared" si="17"/>
        <v>25249.706237760001</v>
      </c>
      <c r="P74" s="25">
        <f t="shared" si="18"/>
        <v>6312.4265594400013</v>
      </c>
      <c r="Q74" s="25">
        <f t="shared" si="19"/>
        <v>12624.853118880003</v>
      </c>
      <c r="R74" s="25">
        <f t="shared" si="20"/>
        <v>18937.279678320003</v>
      </c>
    </row>
    <row r="75" spans="1:18" ht="15" thickBot="1" x14ac:dyDescent="0.35">
      <c r="A75" s="167">
        <v>255</v>
      </c>
      <c r="B75" s="178"/>
      <c r="C75" s="179">
        <f>15453.19-8674.76</f>
        <v>6778.43</v>
      </c>
      <c r="D75" s="180">
        <v>45363</v>
      </c>
      <c r="E75" s="181"/>
      <c r="F75" s="182">
        <f>15453.19-8674.76</f>
        <v>6778.43</v>
      </c>
      <c r="G75" s="173">
        <v>7807.3278897000009</v>
      </c>
      <c r="H75" s="173">
        <v>1561.4655779400002</v>
      </c>
      <c r="I75" s="82">
        <f t="shared" si="15"/>
        <v>6245.8623117600009</v>
      </c>
      <c r="J75" s="184" t="s">
        <v>21</v>
      </c>
      <c r="K75" s="174">
        <v>20</v>
      </c>
      <c r="L75" s="28">
        <v>1</v>
      </c>
      <c r="M75" s="24">
        <f t="shared" si="11"/>
        <v>7807.3278897000009</v>
      </c>
      <c r="N75" s="24">
        <f t="shared" si="16"/>
        <v>1561.4655779400002</v>
      </c>
      <c r="O75" s="24">
        <f t="shared" si="17"/>
        <v>6245.8623117600009</v>
      </c>
      <c r="P75" s="25">
        <f t="shared" si="18"/>
        <v>1561.4655779400002</v>
      </c>
      <c r="Q75" s="25">
        <f t="shared" si="19"/>
        <v>3122.9311558800005</v>
      </c>
      <c r="R75" s="25">
        <f t="shared" si="20"/>
        <v>4684.39673382</v>
      </c>
    </row>
    <row r="76" spans="1:18" ht="15" thickBot="1" x14ac:dyDescent="0.35">
      <c r="A76" s="167">
        <v>255</v>
      </c>
      <c r="B76" s="178"/>
      <c r="C76" s="179">
        <v>5113.4399999999996</v>
      </c>
      <c r="D76" s="180">
        <v>45364</v>
      </c>
      <c r="E76" s="181"/>
      <c r="F76" s="182">
        <v>5113.4399999999996</v>
      </c>
      <c r="G76" s="173">
        <v>5889.6090575999997</v>
      </c>
      <c r="H76" s="173">
        <v>1177.9218115199999</v>
      </c>
      <c r="I76" s="82">
        <f t="shared" si="15"/>
        <v>4711.6872460799996</v>
      </c>
      <c r="J76" s="184" t="s">
        <v>21</v>
      </c>
      <c r="K76" s="174">
        <v>20</v>
      </c>
      <c r="L76" s="28">
        <v>1</v>
      </c>
      <c r="M76" s="24">
        <f t="shared" si="11"/>
        <v>5889.6090575999997</v>
      </c>
      <c r="N76" s="24">
        <f t="shared" si="16"/>
        <v>1177.9218115199999</v>
      </c>
      <c r="O76" s="24">
        <f t="shared" si="17"/>
        <v>4711.6872460799996</v>
      </c>
      <c r="P76" s="25">
        <f t="shared" si="18"/>
        <v>1177.9218115199999</v>
      </c>
      <c r="Q76" s="25">
        <f t="shared" si="19"/>
        <v>2355.8436230399998</v>
      </c>
      <c r="R76" s="25">
        <f t="shared" si="20"/>
        <v>3533.7654345599999</v>
      </c>
    </row>
    <row r="77" spans="1:18" ht="15" thickBot="1" x14ac:dyDescent="0.35">
      <c r="A77" s="167">
        <v>255</v>
      </c>
      <c r="B77" s="178"/>
      <c r="C77" s="179">
        <v>20080</v>
      </c>
      <c r="D77" s="180">
        <v>45378</v>
      </c>
      <c r="E77" s="181"/>
      <c r="F77" s="182">
        <v>20080</v>
      </c>
      <c r="G77" s="173">
        <v>23127.943200000002</v>
      </c>
      <c r="H77" s="173">
        <v>2312.7943200000004</v>
      </c>
      <c r="I77" s="82">
        <f t="shared" si="15"/>
        <v>20815.148880000001</v>
      </c>
      <c r="J77" s="184" t="s">
        <v>21</v>
      </c>
      <c r="K77" s="174">
        <v>10</v>
      </c>
      <c r="L77" s="28">
        <v>1</v>
      </c>
      <c r="M77" s="24">
        <f t="shared" si="11"/>
        <v>23127.943200000002</v>
      </c>
      <c r="N77" s="24">
        <f t="shared" si="16"/>
        <v>2312.7943200000004</v>
      </c>
      <c r="O77" s="24">
        <f t="shared" si="17"/>
        <v>20815.148880000001</v>
      </c>
      <c r="P77" s="25">
        <f t="shared" si="18"/>
        <v>2312.7943200000004</v>
      </c>
      <c r="Q77" s="25">
        <f t="shared" si="19"/>
        <v>4625.5886400000009</v>
      </c>
      <c r="R77" s="25">
        <f t="shared" si="20"/>
        <v>18502.35456</v>
      </c>
    </row>
    <row r="78" spans="1:18" ht="15" thickBot="1" x14ac:dyDescent="0.35">
      <c r="A78" s="167">
        <v>255</v>
      </c>
      <c r="B78" s="178"/>
      <c r="C78" s="179">
        <v>23756.36</v>
      </c>
      <c r="D78" s="180">
        <v>45378</v>
      </c>
      <c r="E78" s="181"/>
      <c r="F78" s="182">
        <v>23756.36</v>
      </c>
      <c r="G78" s="173">
        <v>27362.337884400004</v>
      </c>
      <c r="H78" s="173">
        <v>5472.4675768800007</v>
      </c>
      <c r="I78" s="82">
        <f t="shared" si="15"/>
        <v>21889.870307520003</v>
      </c>
      <c r="J78" s="184" t="s">
        <v>21</v>
      </c>
      <c r="K78" s="174">
        <v>20</v>
      </c>
      <c r="L78" s="28">
        <v>1</v>
      </c>
      <c r="M78" s="24">
        <f t="shared" si="11"/>
        <v>27362.337884400004</v>
      </c>
      <c r="N78" s="24">
        <f t="shared" si="16"/>
        <v>5472.4675768800007</v>
      </c>
      <c r="O78" s="24">
        <f t="shared" si="17"/>
        <v>21889.870307520003</v>
      </c>
      <c r="P78" s="25">
        <f t="shared" si="18"/>
        <v>5472.4675768800007</v>
      </c>
      <c r="Q78" s="25">
        <f t="shared" si="19"/>
        <v>10944.935153760001</v>
      </c>
      <c r="R78" s="25">
        <f t="shared" si="20"/>
        <v>16417.402730640002</v>
      </c>
    </row>
    <row r="79" spans="1:18" ht="15" thickBot="1" x14ac:dyDescent="0.35">
      <c r="A79" s="167">
        <v>255</v>
      </c>
      <c r="B79" s="178"/>
      <c r="C79" s="179">
        <v>32166.720000000001</v>
      </c>
      <c r="D79" s="180">
        <v>45378</v>
      </c>
      <c r="E79" s="181"/>
      <c r="F79" s="182">
        <v>32166.720000000001</v>
      </c>
      <c r="G79" s="173">
        <v>37049.306428800002</v>
      </c>
      <c r="H79" s="173">
        <v>7409.8612857600001</v>
      </c>
      <c r="I79" s="82">
        <f t="shared" si="15"/>
        <v>29639.44514304</v>
      </c>
      <c r="J79" s="184" t="s">
        <v>21</v>
      </c>
      <c r="K79" s="174">
        <v>20</v>
      </c>
      <c r="L79" s="28">
        <v>1</v>
      </c>
      <c r="M79" s="24">
        <f t="shared" si="11"/>
        <v>37049.306428800002</v>
      </c>
      <c r="N79" s="24">
        <f t="shared" si="16"/>
        <v>7409.8612857600001</v>
      </c>
      <c r="O79" s="24">
        <f t="shared" si="17"/>
        <v>29639.44514304</v>
      </c>
      <c r="P79" s="25">
        <f t="shared" si="18"/>
        <v>7409.8612857600001</v>
      </c>
      <c r="Q79" s="25">
        <f t="shared" si="19"/>
        <v>14819.72257152</v>
      </c>
      <c r="R79" s="25">
        <f t="shared" si="20"/>
        <v>22229.583857280002</v>
      </c>
    </row>
    <row r="80" spans="1:18" ht="15" thickBot="1" x14ac:dyDescent="0.35">
      <c r="A80" s="167">
        <v>255</v>
      </c>
      <c r="B80" s="178" t="s">
        <v>114</v>
      </c>
      <c r="C80" s="187">
        <v>8346.2000000000007</v>
      </c>
      <c r="D80" s="164">
        <v>45383</v>
      </c>
      <c r="E80" s="164" t="s">
        <v>160</v>
      </c>
      <c r="F80" s="186">
        <v>8346.2000000000007</v>
      </c>
      <c r="G80" s="186">
        <v>9278.7209260000018</v>
      </c>
      <c r="H80" s="129">
        <v>1855.7441852000004</v>
      </c>
      <c r="I80" s="82">
        <f t="shared" si="15"/>
        <v>7422.9767408000016</v>
      </c>
      <c r="J80" s="166" t="s">
        <v>21</v>
      </c>
      <c r="K80" s="128">
        <v>20</v>
      </c>
      <c r="L80" s="28">
        <v>1</v>
      </c>
      <c r="M80" s="24">
        <f t="shared" si="11"/>
        <v>9278.7209260000018</v>
      </c>
      <c r="N80" s="24">
        <f t="shared" si="16"/>
        <v>1855.7441852000004</v>
      </c>
      <c r="O80" s="24">
        <f t="shared" si="17"/>
        <v>7422.9767408000016</v>
      </c>
      <c r="P80" s="25">
        <f t="shared" si="18"/>
        <v>1855.7441852000004</v>
      </c>
      <c r="Q80" s="25">
        <f t="shared" si="19"/>
        <v>3711.4883704000008</v>
      </c>
      <c r="R80" s="25">
        <f t="shared" si="20"/>
        <v>5567.2325556000014</v>
      </c>
    </row>
    <row r="81" spans="1:18" ht="23.4" thickBot="1" x14ac:dyDescent="0.35">
      <c r="A81" s="167">
        <v>255</v>
      </c>
      <c r="B81" s="178" t="s">
        <v>161</v>
      </c>
      <c r="C81" s="179">
        <v>598181.80000000005</v>
      </c>
      <c r="D81" s="180">
        <v>45383</v>
      </c>
      <c r="E81" s="181" t="s">
        <v>162</v>
      </c>
      <c r="F81" s="182">
        <v>598181.80000000005</v>
      </c>
      <c r="G81" s="173">
        <v>665016.65251400007</v>
      </c>
      <c r="H81" s="129">
        <v>133003.3305028</v>
      </c>
      <c r="I81" s="82">
        <f t="shared" si="15"/>
        <v>532013.32201120001</v>
      </c>
      <c r="J81" s="184" t="s">
        <v>21</v>
      </c>
      <c r="K81" s="174">
        <v>20</v>
      </c>
      <c r="L81" s="28">
        <v>1</v>
      </c>
      <c r="M81" s="24">
        <f t="shared" si="11"/>
        <v>665016.65251400007</v>
      </c>
      <c r="N81" s="24">
        <f t="shared" si="16"/>
        <v>133003.3305028</v>
      </c>
      <c r="O81" s="24">
        <f t="shared" si="17"/>
        <v>532013.32201120001</v>
      </c>
      <c r="P81" s="25">
        <f t="shared" si="18"/>
        <v>133003.3305028</v>
      </c>
      <c r="Q81" s="25">
        <f t="shared" si="19"/>
        <v>266006.66100560001</v>
      </c>
      <c r="R81" s="25">
        <f t="shared" si="20"/>
        <v>399009.99150840007</v>
      </c>
    </row>
    <row r="82" spans="1:18" ht="15" thickBot="1" x14ac:dyDescent="0.35">
      <c r="A82" s="126">
        <v>255</v>
      </c>
      <c r="B82" s="127" t="s">
        <v>114</v>
      </c>
      <c r="C82" s="169">
        <v>5911.24</v>
      </c>
      <c r="D82" s="170">
        <v>45400</v>
      </c>
      <c r="E82" s="23" t="s">
        <v>160</v>
      </c>
      <c r="F82" s="85">
        <v>5911.24</v>
      </c>
      <c r="G82" s="173">
        <v>6571.7028452000004</v>
      </c>
      <c r="H82" s="129">
        <v>1314.34056904</v>
      </c>
      <c r="I82" s="82">
        <f t="shared" si="15"/>
        <v>5257.36227616</v>
      </c>
      <c r="J82" s="47" t="s">
        <v>21</v>
      </c>
      <c r="K82" s="128">
        <v>20</v>
      </c>
      <c r="L82" s="28">
        <v>1</v>
      </c>
      <c r="M82" s="24">
        <f t="shared" si="11"/>
        <v>6571.7028452000004</v>
      </c>
      <c r="N82" s="24">
        <f t="shared" si="16"/>
        <v>1314.34056904</v>
      </c>
      <c r="O82" s="24">
        <f t="shared" si="17"/>
        <v>5257.36227616</v>
      </c>
      <c r="P82" s="25">
        <f t="shared" si="18"/>
        <v>1314.34056904</v>
      </c>
      <c r="Q82" s="25">
        <f t="shared" si="19"/>
        <v>2628.68113808</v>
      </c>
      <c r="R82" s="25">
        <f t="shared" si="20"/>
        <v>3943.0217071200004</v>
      </c>
    </row>
    <row r="83" spans="1:18" ht="15" thickBot="1" x14ac:dyDescent="0.35">
      <c r="A83" s="126">
        <v>255</v>
      </c>
      <c r="B83" s="127" t="s">
        <v>163</v>
      </c>
      <c r="C83" s="169">
        <v>87500</v>
      </c>
      <c r="D83" s="170">
        <v>45401</v>
      </c>
      <c r="E83" s="23" t="s">
        <v>76</v>
      </c>
      <c r="F83" s="85">
        <v>87500</v>
      </c>
      <c r="G83" s="173">
        <v>97276.375000000015</v>
      </c>
      <c r="H83" s="129">
        <v>19455.275000000001</v>
      </c>
      <c r="I83" s="82">
        <f t="shared" si="15"/>
        <v>77821.100000000006</v>
      </c>
      <c r="J83" s="47" t="s">
        <v>21</v>
      </c>
      <c r="K83" s="128">
        <v>20</v>
      </c>
      <c r="L83" s="28">
        <v>1</v>
      </c>
      <c r="M83" s="24">
        <f t="shared" si="11"/>
        <v>97276.375000000015</v>
      </c>
      <c r="N83" s="24">
        <f t="shared" si="16"/>
        <v>19455.275000000001</v>
      </c>
      <c r="O83" s="24">
        <f t="shared" si="17"/>
        <v>77821.100000000006</v>
      </c>
      <c r="P83" s="25">
        <f t="shared" si="18"/>
        <v>19455.275000000001</v>
      </c>
      <c r="Q83" s="25">
        <f t="shared" si="19"/>
        <v>38910.550000000003</v>
      </c>
      <c r="R83" s="25">
        <f t="shared" si="20"/>
        <v>58365.825000000012</v>
      </c>
    </row>
    <row r="84" spans="1:18" ht="34.799999999999997" thickBot="1" x14ac:dyDescent="0.35">
      <c r="A84" s="126">
        <v>255</v>
      </c>
      <c r="B84" s="127" t="s">
        <v>164</v>
      </c>
      <c r="C84" s="169">
        <v>37500</v>
      </c>
      <c r="D84" s="170">
        <v>45404</v>
      </c>
      <c r="E84" s="23" t="s">
        <v>165</v>
      </c>
      <c r="F84" s="85">
        <v>37500</v>
      </c>
      <c r="G84" s="173">
        <v>41689.875000000007</v>
      </c>
      <c r="H84" s="129">
        <v>8337.9750000000004</v>
      </c>
      <c r="I84" s="82">
        <f t="shared" si="15"/>
        <v>33351.900000000009</v>
      </c>
      <c r="J84" s="47" t="s">
        <v>21</v>
      </c>
      <c r="K84" s="128">
        <v>20</v>
      </c>
      <c r="L84" s="28">
        <v>1</v>
      </c>
      <c r="M84" s="24">
        <f t="shared" si="11"/>
        <v>41689.875000000007</v>
      </c>
      <c r="N84" s="24">
        <f t="shared" si="16"/>
        <v>8337.9750000000004</v>
      </c>
      <c r="O84" s="24">
        <f t="shared" si="17"/>
        <v>33351.900000000009</v>
      </c>
      <c r="P84" s="25">
        <f t="shared" si="18"/>
        <v>8337.9750000000004</v>
      </c>
      <c r="Q84" s="25">
        <f t="shared" si="19"/>
        <v>16675.95</v>
      </c>
      <c r="R84" s="25">
        <f t="shared" si="20"/>
        <v>25013.925000000007</v>
      </c>
    </row>
    <row r="85" spans="1:18" ht="15" thickBot="1" x14ac:dyDescent="0.35">
      <c r="A85" s="126">
        <v>255</v>
      </c>
      <c r="B85" s="127" t="s">
        <v>149</v>
      </c>
      <c r="C85" s="169">
        <v>8131.2</v>
      </c>
      <c r="D85" s="170">
        <v>45412</v>
      </c>
      <c r="E85" s="23" t="s">
        <v>160</v>
      </c>
      <c r="F85" s="85">
        <v>8131.2</v>
      </c>
      <c r="G85" s="173">
        <v>9039.6989760000015</v>
      </c>
      <c r="H85" s="129">
        <v>1807.9397952000002</v>
      </c>
      <c r="I85" s="82">
        <f t="shared" si="15"/>
        <v>7231.7591808000016</v>
      </c>
      <c r="J85" s="47" t="s">
        <v>21</v>
      </c>
      <c r="K85" s="128">
        <v>20</v>
      </c>
      <c r="L85" s="28">
        <v>1</v>
      </c>
      <c r="M85" s="24">
        <f t="shared" si="11"/>
        <v>9039.6989760000015</v>
      </c>
      <c r="N85" s="24">
        <f t="shared" si="16"/>
        <v>1807.9397952000002</v>
      </c>
      <c r="O85" s="24">
        <f t="shared" si="17"/>
        <v>7231.7591808000016</v>
      </c>
      <c r="P85" s="25">
        <f t="shared" si="18"/>
        <v>1807.9397952000002</v>
      </c>
      <c r="Q85" s="25">
        <f t="shared" si="19"/>
        <v>3615.8795904000003</v>
      </c>
      <c r="R85" s="25">
        <f t="shared" si="20"/>
        <v>5423.8193856000016</v>
      </c>
    </row>
    <row r="86" spans="1:18" ht="23.4" thickBot="1" x14ac:dyDescent="0.35">
      <c r="A86" s="126">
        <v>255</v>
      </c>
      <c r="B86" s="127" t="s">
        <v>166</v>
      </c>
      <c r="C86" s="169">
        <v>28500</v>
      </c>
      <c r="D86" s="170">
        <v>45414</v>
      </c>
      <c r="E86" s="23" t="s">
        <v>167</v>
      </c>
      <c r="F86" s="85">
        <v>28500</v>
      </c>
      <c r="G86" s="173">
        <v>31076.114999999998</v>
      </c>
      <c r="H86" s="129">
        <v>6215.222999999999</v>
      </c>
      <c r="I86" s="82">
        <f t="shared" si="15"/>
        <v>24860.892</v>
      </c>
      <c r="J86" s="47" t="s">
        <v>21</v>
      </c>
      <c r="K86" s="128">
        <v>20</v>
      </c>
      <c r="L86" s="28">
        <v>1</v>
      </c>
      <c r="M86" s="24">
        <f t="shared" si="11"/>
        <v>31076.114999999998</v>
      </c>
      <c r="N86" s="24">
        <f t="shared" si="16"/>
        <v>6215.222999999999</v>
      </c>
      <c r="O86" s="24">
        <f t="shared" si="17"/>
        <v>24860.892</v>
      </c>
      <c r="P86" s="25">
        <f t="shared" si="18"/>
        <v>6215.222999999999</v>
      </c>
      <c r="Q86" s="25">
        <f t="shared" si="19"/>
        <v>12430.445999999998</v>
      </c>
      <c r="R86" s="25">
        <f t="shared" si="20"/>
        <v>18645.669000000002</v>
      </c>
    </row>
    <row r="87" spans="1:18" ht="23.4" thickBot="1" x14ac:dyDescent="0.35">
      <c r="A87" s="126">
        <v>255</v>
      </c>
      <c r="B87" s="127" t="s">
        <v>168</v>
      </c>
      <c r="C87" s="169">
        <v>55897.5</v>
      </c>
      <c r="D87" s="170">
        <v>45422</v>
      </c>
      <c r="E87" s="23" t="s">
        <v>76</v>
      </c>
      <c r="F87" s="85">
        <v>55897.5</v>
      </c>
      <c r="G87" s="173">
        <v>60950.075024999998</v>
      </c>
      <c r="H87" s="129">
        <v>12190.015005000001</v>
      </c>
      <c r="I87" s="82">
        <f t="shared" si="15"/>
        <v>48760.060019999997</v>
      </c>
      <c r="J87" s="47" t="s">
        <v>21</v>
      </c>
      <c r="K87" s="128">
        <v>20</v>
      </c>
      <c r="L87" s="28">
        <v>1</v>
      </c>
      <c r="M87" s="24">
        <f t="shared" si="11"/>
        <v>60950.075024999998</v>
      </c>
      <c r="N87" s="24">
        <f t="shared" si="16"/>
        <v>12190.015005000001</v>
      </c>
      <c r="O87" s="24">
        <f t="shared" si="17"/>
        <v>48760.060019999997</v>
      </c>
      <c r="P87" s="25">
        <f t="shared" si="18"/>
        <v>12190.015005000001</v>
      </c>
      <c r="Q87" s="25">
        <f t="shared" si="19"/>
        <v>24380.030010000002</v>
      </c>
      <c r="R87" s="25">
        <f t="shared" si="20"/>
        <v>36570.045014999996</v>
      </c>
    </row>
    <row r="88" spans="1:18" ht="15" thickBot="1" x14ac:dyDescent="0.35">
      <c r="A88" s="126">
        <v>255</v>
      </c>
      <c r="B88" s="127" t="s">
        <v>169</v>
      </c>
      <c r="C88" s="169">
        <v>4333.33</v>
      </c>
      <c r="D88" s="170">
        <v>45427</v>
      </c>
      <c r="E88" s="23" t="s">
        <v>76</v>
      </c>
      <c r="F88" s="85">
        <v>4333.33</v>
      </c>
      <c r="G88" s="173">
        <v>4725.0196986999999</v>
      </c>
      <c r="H88" s="129">
        <v>945.00393974000008</v>
      </c>
      <c r="I88" s="82">
        <f t="shared" si="15"/>
        <v>3780.0157589599999</v>
      </c>
      <c r="J88" s="47" t="s">
        <v>21</v>
      </c>
      <c r="K88" s="128">
        <v>20</v>
      </c>
      <c r="L88" s="28">
        <v>1</v>
      </c>
      <c r="M88" s="24">
        <f t="shared" si="11"/>
        <v>4725.0196986999999</v>
      </c>
      <c r="N88" s="24">
        <f t="shared" si="16"/>
        <v>945.00393974000008</v>
      </c>
      <c r="O88" s="24">
        <f t="shared" si="17"/>
        <v>3780.0157589599999</v>
      </c>
      <c r="P88" s="25">
        <f t="shared" si="18"/>
        <v>945.00393974000008</v>
      </c>
      <c r="Q88" s="25">
        <f t="shared" si="19"/>
        <v>1890.0078794800002</v>
      </c>
      <c r="R88" s="25">
        <f t="shared" si="20"/>
        <v>2835.0118192199998</v>
      </c>
    </row>
    <row r="89" spans="1:18" ht="23.4" thickBot="1" x14ac:dyDescent="0.35">
      <c r="A89" s="126">
        <v>255</v>
      </c>
      <c r="B89" s="127" t="s">
        <v>170</v>
      </c>
      <c r="C89" s="169">
        <v>16700</v>
      </c>
      <c r="D89" s="170">
        <v>45429</v>
      </c>
      <c r="E89" s="23" t="s">
        <v>171</v>
      </c>
      <c r="F89" s="85">
        <v>16700</v>
      </c>
      <c r="G89" s="173">
        <v>17962.185999999998</v>
      </c>
      <c r="H89" s="129">
        <v>2565.0001607999998</v>
      </c>
      <c r="I89" s="82">
        <f t="shared" si="15"/>
        <v>15397.185839199998</v>
      </c>
      <c r="J89" s="47" t="s">
        <v>21</v>
      </c>
      <c r="K89" s="185">
        <v>14.28</v>
      </c>
      <c r="L89" s="28">
        <v>1</v>
      </c>
      <c r="M89" s="24">
        <f t="shared" si="11"/>
        <v>17962.185999999998</v>
      </c>
      <c r="N89" s="24">
        <f t="shared" si="16"/>
        <v>2565.0001607999998</v>
      </c>
      <c r="O89" s="24">
        <f t="shared" si="17"/>
        <v>15397.185839199998</v>
      </c>
      <c r="P89" s="25">
        <f t="shared" si="18"/>
        <v>2565.0001607999998</v>
      </c>
      <c r="Q89" s="25">
        <f t="shared" si="19"/>
        <v>5130.0003215999996</v>
      </c>
      <c r="R89" s="25">
        <f t="shared" si="20"/>
        <v>12832.185678399997</v>
      </c>
    </row>
    <row r="90" spans="1:18" ht="23.4" thickBot="1" x14ac:dyDescent="0.35">
      <c r="A90" s="126">
        <v>255</v>
      </c>
      <c r="B90" s="178" t="s">
        <v>172</v>
      </c>
      <c r="C90" s="179">
        <v>15000</v>
      </c>
      <c r="D90" s="180">
        <v>45450</v>
      </c>
      <c r="E90" s="181" t="s">
        <v>140</v>
      </c>
      <c r="F90" s="182">
        <v>15000</v>
      </c>
      <c r="G90" s="173">
        <v>16133.699999999999</v>
      </c>
      <c r="H90" s="129">
        <v>3226.74</v>
      </c>
      <c r="I90" s="82">
        <f t="shared" si="15"/>
        <v>12906.96</v>
      </c>
      <c r="J90" s="47" t="s">
        <v>21</v>
      </c>
      <c r="K90" s="174">
        <v>20</v>
      </c>
      <c r="L90" s="28">
        <v>1</v>
      </c>
      <c r="M90" s="24">
        <f t="shared" si="11"/>
        <v>16133.699999999999</v>
      </c>
      <c r="N90" s="24">
        <f t="shared" si="16"/>
        <v>3226.74</v>
      </c>
      <c r="O90" s="24">
        <f t="shared" si="17"/>
        <v>12906.96</v>
      </c>
      <c r="P90" s="25">
        <f t="shared" si="18"/>
        <v>3226.74</v>
      </c>
      <c r="Q90" s="25">
        <f t="shared" si="19"/>
        <v>6453.48</v>
      </c>
      <c r="R90" s="25">
        <f t="shared" si="20"/>
        <v>9680.2199999999993</v>
      </c>
    </row>
    <row r="91" spans="1:18" ht="15" thickBot="1" x14ac:dyDescent="0.35">
      <c r="A91" s="126">
        <v>255</v>
      </c>
      <c r="B91" s="178" t="s">
        <v>153</v>
      </c>
      <c r="C91" s="179">
        <v>3538.02</v>
      </c>
      <c r="D91" s="180">
        <v>45456</v>
      </c>
      <c r="E91" s="181" t="s">
        <v>160</v>
      </c>
      <c r="F91" s="182">
        <v>3538.02</v>
      </c>
      <c r="G91" s="173">
        <v>3805.4235515999999</v>
      </c>
      <c r="H91" s="129">
        <v>761.08471032</v>
      </c>
      <c r="I91" s="82">
        <f t="shared" si="15"/>
        <v>3044.33884128</v>
      </c>
      <c r="J91" s="47" t="s">
        <v>21</v>
      </c>
      <c r="K91" s="174">
        <v>20</v>
      </c>
      <c r="L91" s="28">
        <v>1</v>
      </c>
      <c r="M91" s="24">
        <f t="shared" si="11"/>
        <v>3805.4235515999999</v>
      </c>
      <c r="N91" s="24">
        <f t="shared" si="16"/>
        <v>761.08471032</v>
      </c>
      <c r="O91" s="24">
        <f t="shared" si="17"/>
        <v>3044.33884128</v>
      </c>
      <c r="P91" s="25">
        <f t="shared" si="18"/>
        <v>761.08471032</v>
      </c>
      <c r="Q91" s="25">
        <f t="shared" si="19"/>
        <v>1522.16942064</v>
      </c>
      <c r="R91" s="25">
        <f t="shared" si="20"/>
        <v>2283.2541309600001</v>
      </c>
    </row>
    <row r="92" spans="1:18" ht="15" thickBot="1" x14ac:dyDescent="0.35">
      <c r="A92" s="126">
        <v>255</v>
      </c>
      <c r="B92" s="178" t="s">
        <v>114</v>
      </c>
      <c r="C92" s="179">
        <v>4747.92</v>
      </c>
      <c r="D92" s="180">
        <v>45456</v>
      </c>
      <c r="E92" s="181" t="s">
        <v>160</v>
      </c>
      <c r="F92" s="182">
        <v>4747.92</v>
      </c>
      <c r="G92" s="173">
        <v>5106.7677936</v>
      </c>
      <c r="H92" s="129">
        <v>1021.35355872</v>
      </c>
      <c r="I92" s="82">
        <f t="shared" si="15"/>
        <v>4085.4142348800001</v>
      </c>
      <c r="J92" s="47" t="s">
        <v>21</v>
      </c>
      <c r="K92" s="174">
        <v>20</v>
      </c>
      <c r="L92" s="28">
        <v>1</v>
      </c>
      <c r="M92" s="24">
        <f t="shared" si="11"/>
        <v>5106.7677936</v>
      </c>
      <c r="N92" s="24">
        <f t="shared" si="16"/>
        <v>1021.35355872</v>
      </c>
      <c r="O92" s="24">
        <f t="shared" si="17"/>
        <v>4085.4142348800001</v>
      </c>
      <c r="P92" s="25">
        <f t="shared" si="18"/>
        <v>1021.35355872</v>
      </c>
      <c r="Q92" s="25">
        <f t="shared" si="19"/>
        <v>2042.70711744</v>
      </c>
      <c r="R92" s="25">
        <f t="shared" si="20"/>
        <v>3064.0606761600002</v>
      </c>
    </row>
    <row r="93" spans="1:18" ht="15" thickBot="1" x14ac:dyDescent="0.35">
      <c r="A93" s="126">
        <v>255</v>
      </c>
      <c r="B93" s="178" t="s">
        <v>149</v>
      </c>
      <c r="C93" s="179">
        <v>19583.330000000002</v>
      </c>
      <c r="D93" s="180">
        <v>45471</v>
      </c>
      <c r="E93" s="181" t="s">
        <v>160</v>
      </c>
      <c r="F93" s="182">
        <v>19583.330000000002</v>
      </c>
      <c r="G93" s="173">
        <v>21063.438081400003</v>
      </c>
      <c r="H93" s="129">
        <v>4212.6876162800008</v>
      </c>
      <c r="I93" s="82">
        <f t="shared" si="15"/>
        <v>16850.750465120003</v>
      </c>
      <c r="J93" s="47" t="s">
        <v>21</v>
      </c>
      <c r="K93" s="174">
        <v>20</v>
      </c>
      <c r="L93" s="28">
        <v>1</v>
      </c>
      <c r="M93" s="24">
        <f t="shared" si="11"/>
        <v>21063.438081400003</v>
      </c>
      <c r="N93" s="24">
        <f t="shared" si="16"/>
        <v>4212.6876162800008</v>
      </c>
      <c r="O93" s="24">
        <f t="shared" si="17"/>
        <v>16850.750465120003</v>
      </c>
      <c r="P93" s="25">
        <f t="shared" si="18"/>
        <v>4212.6876162800008</v>
      </c>
      <c r="Q93" s="25">
        <f t="shared" si="19"/>
        <v>8425.3752325600017</v>
      </c>
      <c r="R93" s="25">
        <f t="shared" si="20"/>
        <v>12638.062848840002</v>
      </c>
    </row>
    <row r="94" spans="1:18" ht="15" thickBot="1" x14ac:dyDescent="0.35">
      <c r="A94" s="126">
        <v>255</v>
      </c>
      <c r="B94" s="178" t="s">
        <v>114</v>
      </c>
      <c r="C94" s="186">
        <v>11960.34</v>
      </c>
      <c r="D94" s="164">
        <v>45493</v>
      </c>
      <c r="E94" s="164" t="s">
        <v>160</v>
      </c>
      <c r="F94" s="186">
        <v>11960.34</v>
      </c>
      <c r="G94" s="186">
        <v>12619.354733999999</v>
      </c>
      <c r="H94" s="129">
        <v>2523.8709467999997</v>
      </c>
      <c r="I94" s="82">
        <f t="shared" si="15"/>
        <v>10095.483787199999</v>
      </c>
      <c r="J94" s="47" t="s">
        <v>21</v>
      </c>
      <c r="K94" s="128">
        <v>20</v>
      </c>
      <c r="L94" s="28">
        <v>1</v>
      </c>
      <c r="M94" s="24">
        <f t="shared" si="11"/>
        <v>12619.354733999999</v>
      </c>
      <c r="N94" s="24">
        <f t="shared" si="16"/>
        <v>2523.8709467999997</v>
      </c>
      <c r="O94" s="24">
        <f t="shared" si="17"/>
        <v>10095.483787199999</v>
      </c>
      <c r="P94" s="25">
        <f t="shared" si="18"/>
        <v>2523.8709467999997</v>
      </c>
      <c r="Q94" s="25">
        <f t="shared" si="19"/>
        <v>5047.7418935999995</v>
      </c>
      <c r="R94" s="25">
        <f t="shared" si="20"/>
        <v>7571.6128403999992</v>
      </c>
    </row>
    <row r="95" spans="1:18" ht="15" thickBot="1" x14ac:dyDescent="0.35">
      <c r="A95" s="126">
        <v>255</v>
      </c>
      <c r="B95" s="178" t="s">
        <v>149</v>
      </c>
      <c r="C95" s="186">
        <v>6666.67</v>
      </c>
      <c r="D95" s="164">
        <v>45495</v>
      </c>
      <c r="E95" s="164" t="s">
        <v>160</v>
      </c>
      <c r="F95" s="165">
        <v>6666.67</v>
      </c>
      <c r="G95" s="129">
        <v>7034.0035169999992</v>
      </c>
      <c r="H95" s="129">
        <v>1406.8007033999997</v>
      </c>
      <c r="I95" s="82">
        <f t="shared" si="15"/>
        <v>5627.202813599999</v>
      </c>
      <c r="J95" s="47" t="s">
        <v>21</v>
      </c>
      <c r="K95" s="128">
        <v>20</v>
      </c>
      <c r="L95" s="28">
        <v>1</v>
      </c>
      <c r="M95" s="24">
        <f t="shared" si="11"/>
        <v>7034.0035169999992</v>
      </c>
      <c r="N95" s="24">
        <f t="shared" si="16"/>
        <v>1406.8007033999997</v>
      </c>
      <c r="O95" s="24">
        <f t="shared" si="17"/>
        <v>5627.202813599999</v>
      </c>
      <c r="P95" s="25">
        <f t="shared" si="18"/>
        <v>1406.8007033999997</v>
      </c>
      <c r="Q95" s="25">
        <f t="shared" si="19"/>
        <v>2813.6014067999995</v>
      </c>
      <c r="R95" s="25">
        <f t="shared" si="20"/>
        <v>4220.4021101999997</v>
      </c>
    </row>
    <row r="96" spans="1:18" ht="15" thickBot="1" x14ac:dyDescent="0.35">
      <c r="A96" s="126">
        <v>255</v>
      </c>
      <c r="B96" s="178" t="s">
        <v>183</v>
      </c>
      <c r="C96" s="186">
        <v>14000</v>
      </c>
      <c r="D96" s="164">
        <v>45498</v>
      </c>
      <c r="E96" s="164" t="s">
        <v>184</v>
      </c>
      <c r="F96" s="165">
        <v>14000</v>
      </c>
      <c r="G96" s="129">
        <v>14771.4</v>
      </c>
      <c r="H96" s="129">
        <v>7385.7</v>
      </c>
      <c r="I96" s="82">
        <f t="shared" si="15"/>
        <v>7385.7</v>
      </c>
      <c r="J96" s="47" t="s">
        <v>21</v>
      </c>
      <c r="K96" s="128">
        <v>50</v>
      </c>
      <c r="L96" s="28">
        <v>1</v>
      </c>
      <c r="M96" s="24">
        <f t="shared" si="11"/>
        <v>14771.4</v>
      </c>
      <c r="N96" s="24">
        <f t="shared" si="16"/>
        <v>7385.7</v>
      </c>
      <c r="O96" s="24">
        <f t="shared" si="17"/>
        <v>7385.7</v>
      </c>
      <c r="P96" s="25">
        <f t="shared" si="18"/>
        <v>7385.7</v>
      </c>
      <c r="Q96" s="25">
        <f t="shared" si="19"/>
        <v>14771.4</v>
      </c>
      <c r="R96" s="25">
        <f t="shared" si="20"/>
        <v>0</v>
      </c>
    </row>
    <row r="97" spans="1:18" ht="15" thickBot="1" x14ac:dyDescent="0.35">
      <c r="A97" s="126">
        <v>255</v>
      </c>
      <c r="B97" s="178" t="s">
        <v>185</v>
      </c>
      <c r="C97" s="186">
        <v>6973.33</v>
      </c>
      <c r="D97" s="164">
        <v>45499</v>
      </c>
      <c r="E97" s="164" t="s">
        <v>186</v>
      </c>
      <c r="F97" s="165">
        <v>6973.33</v>
      </c>
      <c r="G97" s="129">
        <v>7357.5604829999993</v>
      </c>
      <c r="H97" s="129">
        <v>2452.2749089838994</v>
      </c>
      <c r="I97" s="82">
        <f t="shared" si="15"/>
        <v>4905.2855740160994</v>
      </c>
      <c r="J97" s="47" t="s">
        <v>21</v>
      </c>
      <c r="K97" s="128">
        <v>33.33</v>
      </c>
      <c r="L97" s="28">
        <v>1</v>
      </c>
      <c r="M97" s="24">
        <f t="shared" si="11"/>
        <v>7357.5604829999993</v>
      </c>
      <c r="N97" s="24">
        <f t="shared" si="16"/>
        <v>2452.2749089838994</v>
      </c>
      <c r="O97" s="24">
        <f t="shared" si="17"/>
        <v>4905.2855740160994</v>
      </c>
      <c r="P97" s="25">
        <f t="shared" si="18"/>
        <v>2452.2749089838994</v>
      </c>
      <c r="Q97" s="25">
        <f t="shared" si="19"/>
        <v>4904.5498179677988</v>
      </c>
      <c r="R97" s="25">
        <f t="shared" si="20"/>
        <v>2453.0106650322004</v>
      </c>
    </row>
    <row r="98" spans="1:18" ht="15" thickBot="1" x14ac:dyDescent="0.35">
      <c r="A98" s="126">
        <v>255</v>
      </c>
      <c r="B98" s="178" t="s">
        <v>114</v>
      </c>
      <c r="C98" s="186">
        <v>17284.05</v>
      </c>
      <c r="D98" s="164">
        <v>45510</v>
      </c>
      <c r="E98" s="164" t="s">
        <v>160</v>
      </c>
      <c r="F98" s="186">
        <v>17284.05</v>
      </c>
      <c r="G98" s="186">
        <v>17935.1401635</v>
      </c>
      <c r="H98" s="129">
        <v>3587.0280327000005</v>
      </c>
      <c r="I98" s="82">
        <f t="shared" si="15"/>
        <v>14348.1121308</v>
      </c>
      <c r="J98" s="47" t="s">
        <v>21</v>
      </c>
      <c r="K98" s="128">
        <v>20</v>
      </c>
      <c r="L98" s="28">
        <v>1</v>
      </c>
      <c r="M98" s="24">
        <f t="shared" si="11"/>
        <v>17935.1401635</v>
      </c>
      <c r="N98" s="24">
        <f t="shared" si="16"/>
        <v>3587.0280327000005</v>
      </c>
      <c r="O98" s="24">
        <f t="shared" si="17"/>
        <v>14348.1121308</v>
      </c>
      <c r="P98" s="25">
        <f t="shared" si="18"/>
        <v>3587.0280327000005</v>
      </c>
      <c r="Q98" s="25">
        <f t="shared" si="19"/>
        <v>7174.056065400001</v>
      </c>
      <c r="R98" s="25">
        <f t="shared" si="20"/>
        <v>10761.0840981</v>
      </c>
    </row>
    <row r="99" spans="1:18" ht="15" thickBot="1" x14ac:dyDescent="0.35">
      <c r="A99" s="126">
        <v>255</v>
      </c>
      <c r="B99" s="178" t="s">
        <v>187</v>
      </c>
      <c r="C99" s="186">
        <v>15000</v>
      </c>
      <c r="D99" s="164">
        <v>45512</v>
      </c>
      <c r="E99" s="164" t="s">
        <v>188</v>
      </c>
      <c r="F99" s="165">
        <v>15000</v>
      </c>
      <c r="G99" s="129">
        <v>15565.050000000001</v>
      </c>
      <c r="H99" s="129">
        <v>3113.01</v>
      </c>
      <c r="I99" s="82">
        <f t="shared" si="15"/>
        <v>12452.04</v>
      </c>
      <c r="J99" s="47" t="s">
        <v>21</v>
      </c>
      <c r="K99" s="128">
        <v>20</v>
      </c>
      <c r="L99" s="28">
        <v>1</v>
      </c>
      <c r="M99" s="24">
        <f t="shared" si="11"/>
        <v>15565.050000000001</v>
      </c>
      <c r="N99" s="24">
        <f t="shared" si="16"/>
        <v>3113.01</v>
      </c>
      <c r="O99" s="24">
        <f t="shared" si="17"/>
        <v>12452.04</v>
      </c>
      <c r="P99" s="25">
        <f t="shared" si="18"/>
        <v>3113.01</v>
      </c>
      <c r="Q99" s="25">
        <f t="shared" si="19"/>
        <v>6226.02</v>
      </c>
      <c r="R99" s="25">
        <f t="shared" si="20"/>
        <v>9339.0300000000007</v>
      </c>
    </row>
    <row r="100" spans="1:18" ht="15" thickBot="1" x14ac:dyDescent="0.35">
      <c r="A100" s="126">
        <v>255</v>
      </c>
      <c r="B100" s="178" t="s">
        <v>189</v>
      </c>
      <c r="C100" s="186">
        <v>18341.400000000001</v>
      </c>
      <c r="D100" s="164">
        <v>45530</v>
      </c>
      <c r="E100" s="164" t="s">
        <v>190</v>
      </c>
      <c r="F100" s="165">
        <v>18341.400000000001</v>
      </c>
      <c r="G100" s="129">
        <v>19032.320538000004</v>
      </c>
      <c r="H100" s="129">
        <v>3806.4641076000007</v>
      </c>
      <c r="I100" s="82">
        <f t="shared" si="15"/>
        <v>15225.856430400003</v>
      </c>
      <c r="J100" s="47" t="s">
        <v>21</v>
      </c>
      <c r="K100" s="128">
        <v>20</v>
      </c>
      <c r="L100" s="28">
        <v>1</v>
      </c>
      <c r="M100" s="24">
        <f t="shared" si="11"/>
        <v>19032.320538000004</v>
      </c>
      <c r="N100" s="24">
        <f t="shared" si="16"/>
        <v>3806.4641076000007</v>
      </c>
      <c r="O100" s="24">
        <f t="shared" si="17"/>
        <v>15225.856430400003</v>
      </c>
      <c r="P100" s="25">
        <f t="shared" si="18"/>
        <v>3806.4641076000007</v>
      </c>
      <c r="Q100" s="25">
        <f t="shared" si="19"/>
        <v>7612.9282152000014</v>
      </c>
      <c r="R100" s="25">
        <f t="shared" si="20"/>
        <v>11419.392322800002</v>
      </c>
    </row>
    <row r="101" spans="1:18" ht="15" thickBot="1" x14ac:dyDescent="0.35">
      <c r="A101" s="126">
        <v>255</v>
      </c>
      <c r="B101" s="178" t="s">
        <v>153</v>
      </c>
      <c r="C101" s="186">
        <v>12616.87</v>
      </c>
      <c r="D101" s="164">
        <v>45532</v>
      </c>
      <c r="E101" s="164" t="s">
        <v>160</v>
      </c>
      <c r="F101" s="165">
        <v>12616.87</v>
      </c>
      <c r="G101" s="129">
        <v>13092.147492900001</v>
      </c>
      <c r="H101" s="129">
        <v>2618.4294985800002</v>
      </c>
      <c r="I101" s="82">
        <f t="shared" si="15"/>
        <v>10473.717994320001</v>
      </c>
      <c r="J101" s="47" t="s">
        <v>21</v>
      </c>
      <c r="K101" s="128">
        <v>20</v>
      </c>
      <c r="L101" s="28">
        <v>1</v>
      </c>
      <c r="M101" s="24">
        <f t="shared" si="11"/>
        <v>13092.147492900001</v>
      </c>
      <c r="N101" s="24">
        <f t="shared" si="16"/>
        <v>2618.4294985800002</v>
      </c>
      <c r="O101" s="24">
        <f t="shared" si="17"/>
        <v>10473.717994320001</v>
      </c>
      <c r="P101" s="25">
        <f t="shared" si="18"/>
        <v>2618.4294985800002</v>
      </c>
      <c r="Q101" s="25">
        <f t="shared" si="19"/>
        <v>5236.8589971600004</v>
      </c>
      <c r="R101" s="25">
        <f t="shared" si="20"/>
        <v>7855.2884957400011</v>
      </c>
    </row>
    <row r="102" spans="1:18" ht="15" thickBot="1" x14ac:dyDescent="0.35">
      <c r="A102" s="126">
        <v>255</v>
      </c>
      <c r="B102" s="178" t="s">
        <v>212</v>
      </c>
      <c r="C102" s="186">
        <v>276618.5</v>
      </c>
      <c r="D102" s="164">
        <v>45583</v>
      </c>
      <c r="E102" s="164" t="s">
        <v>191</v>
      </c>
      <c r="F102" s="165">
        <v>276618.5</v>
      </c>
      <c r="G102" s="165">
        <v>279558.95465499995</v>
      </c>
      <c r="H102" s="129">
        <v>55911.790930999996</v>
      </c>
      <c r="I102" s="82">
        <f t="shared" si="15"/>
        <v>223647.16372399995</v>
      </c>
      <c r="J102" s="47" t="s">
        <v>21</v>
      </c>
      <c r="K102" s="128">
        <v>20</v>
      </c>
      <c r="L102" s="28">
        <v>1</v>
      </c>
      <c r="M102" s="24">
        <f t="shared" si="11"/>
        <v>279558.95465499995</v>
      </c>
      <c r="N102" s="24">
        <f t="shared" si="16"/>
        <v>55911.790930999996</v>
      </c>
      <c r="O102" s="24">
        <f t="shared" si="17"/>
        <v>223647.16372399995</v>
      </c>
      <c r="P102" s="25">
        <f t="shared" si="18"/>
        <v>55911.790930999996</v>
      </c>
      <c r="Q102" s="25">
        <f t="shared" si="19"/>
        <v>111823.58186199999</v>
      </c>
      <c r="R102" s="25">
        <f t="shared" si="20"/>
        <v>167735.37279299996</v>
      </c>
    </row>
    <row r="103" spans="1:18" ht="15" thickBot="1" x14ac:dyDescent="0.35">
      <c r="A103" s="126">
        <v>255</v>
      </c>
      <c r="B103" s="178" t="s">
        <v>153</v>
      </c>
      <c r="C103" s="186">
        <v>30797.54</v>
      </c>
      <c r="D103" s="164">
        <v>45607</v>
      </c>
      <c r="E103" s="164" t="s">
        <v>213</v>
      </c>
      <c r="F103" s="186">
        <v>30797.54</v>
      </c>
      <c r="G103" s="186">
        <v>30921.962061600003</v>
      </c>
      <c r="H103" s="129">
        <v>6184.3924123200004</v>
      </c>
      <c r="I103" s="82">
        <f t="shared" si="15"/>
        <v>24737.569649280002</v>
      </c>
      <c r="J103" s="47" t="s">
        <v>21</v>
      </c>
      <c r="K103" s="128">
        <v>20</v>
      </c>
      <c r="L103" s="28">
        <v>1</v>
      </c>
      <c r="M103" s="24">
        <f t="shared" si="11"/>
        <v>30921.962061600003</v>
      </c>
      <c r="N103" s="24">
        <f t="shared" si="16"/>
        <v>6184.3924123200004</v>
      </c>
      <c r="O103" s="24">
        <f t="shared" si="17"/>
        <v>24737.569649280002</v>
      </c>
      <c r="P103" s="25">
        <f t="shared" si="18"/>
        <v>6184.3924123200004</v>
      </c>
      <c r="Q103" s="25">
        <f t="shared" si="19"/>
        <v>12368.784824640001</v>
      </c>
      <c r="R103" s="25">
        <f t="shared" si="20"/>
        <v>18553.17723696</v>
      </c>
    </row>
    <row r="104" spans="1:18" ht="15" thickBot="1" x14ac:dyDescent="0.35">
      <c r="A104" s="126">
        <v>255</v>
      </c>
      <c r="B104" s="178" t="s">
        <v>153</v>
      </c>
      <c r="C104" s="186">
        <v>463103.67</v>
      </c>
      <c r="D104" s="164">
        <v>45609</v>
      </c>
      <c r="E104" s="164" t="s">
        <v>214</v>
      </c>
      <c r="F104" s="186">
        <v>463103.67</v>
      </c>
      <c r="G104" s="186">
        <v>464974.60882680002</v>
      </c>
      <c r="H104" s="129">
        <v>92994.921765360006</v>
      </c>
      <c r="I104" s="82">
        <f t="shared" si="15"/>
        <v>371979.68706144002</v>
      </c>
      <c r="J104" s="47" t="s">
        <v>21</v>
      </c>
      <c r="K104" s="128">
        <v>20</v>
      </c>
      <c r="L104" s="28">
        <v>1</v>
      </c>
      <c r="M104" s="24">
        <f t="shared" si="11"/>
        <v>464974.60882680002</v>
      </c>
      <c r="N104" s="24">
        <f t="shared" si="16"/>
        <v>92994.921765360006</v>
      </c>
      <c r="O104" s="24">
        <f t="shared" si="17"/>
        <v>371979.68706144002</v>
      </c>
      <c r="P104" s="25">
        <f t="shared" si="18"/>
        <v>92994.921765360006</v>
      </c>
      <c r="Q104" s="25">
        <f t="shared" si="19"/>
        <v>185989.84353072001</v>
      </c>
      <c r="R104" s="25">
        <f t="shared" si="20"/>
        <v>278984.76529608003</v>
      </c>
    </row>
    <row r="105" spans="1:18" ht="15" thickBot="1" x14ac:dyDescent="0.35">
      <c r="A105" s="126">
        <v>255</v>
      </c>
      <c r="B105" s="178" t="s">
        <v>215</v>
      </c>
      <c r="C105" s="186">
        <v>140390</v>
      </c>
      <c r="D105" s="164">
        <v>45610</v>
      </c>
      <c r="E105" s="164" t="s">
        <v>216</v>
      </c>
      <c r="F105" s="186">
        <v>140390</v>
      </c>
      <c r="G105" s="186">
        <v>140957.17560000002</v>
      </c>
      <c r="H105" s="129">
        <v>28191.435120000002</v>
      </c>
      <c r="I105" s="82">
        <f t="shared" si="15"/>
        <v>112765.74048000001</v>
      </c>
      <c r="J105" s="47" t="s">
        <v>21</v>
      </c>
      <c r="K105" s="128">
        <v>20</v>
      </c>
      <c r="L105" s="28">
        <v>1</v>
      </c>
      <c r="M105" s="24">
        <f t="shared" si="11"/>
        <v>140957.17560000002</v>
      </c>
      <c r="N105" s="24">
        <f t="shared" si="16"/>
        <v>28191.435120000002</v>
      </c>
      <c r="O105" s="24">
        <f t="shared" si="17"/>
        <v>112765.74048000001</v>
      </c>
      <c r="P105" s="25">
        <f t="shared" si="18"/>
        <v>28191.435120000002</v>
      </c>
      <c r="Q105" s="25">
        <f t="shared" si="19"/>
        <v>56382.870240000004</v>
      </c>
      <c r="R105" s="25">
        <f t="shared" si="20"/>
        <v>84574.305360000013</v>
      </c>
    </row>
    <row r="106" spans="1:18" ht="15" thickBot="1" x14ac:dyDescent="0.35">
      <c r="A106" s="126">
        <v>255</v>
      </c>
      <c r="B106" s="178" t="s">
        <v>195</v>
      </c>
      <c r="C106" s="186">
        <v>55070.45</v>
      </c>
      <c r="D106" s="164">
        <v>45610</v>
      </c>
      <c r="E106" s="164" t="s">
        <v>217</v>
      </c>
      <c r="F106" s="186">
        <v>55070.45</v>
      </c>
      <c r="G106" s="186">
        <v>55292.934617999999</v>
      </c>
      <c r="H106" s="129">
        <v>11058.5869236</v>
      </c>
      <c r="I106" s="82">
        <f t="shared" si="15"/>
        <v>44234.347694399999</v>
      </c>
      <c r="J106" s="47" t="s">
        <v>21</v>
      </c>
      <c r="K106" s="128">
        <v>20</v>
      </c>
      <c r="L106" s="28">
        <v>1</v>
      </c>
      <c r="M106" s="24">
        <f t="shared" si="11"/>
        <v>55292.934617999999</v>
      </c>
      <c r="N106" s="24">
        <f t="shared" si="16"/>
        <v>11058.5869236</v>
      </c>
      <c r="O106" s="24">
        <f t="shared" si="17"/>
        <v>44234.347694399999</v>
      </c>
      <c r="P106" s="25">
        <f t="shared" si="18"/>
        <v>11058.5869236</v>
      </c>
      <c r="Q106" s="25">
        <f t="shared" si="19"/>
        <v>22117.1738472</v>
      </c>
      <c r="R106" s="25">
        <f t="shared" si="20"/>
        <v>33175.7607708</v>
      </c>
    </row>
    <row r="107" spans="1:18" ht="15" thickBot="1" x14ac:dyDescent="0.35">
      <c r="A107" s="126">
        <v>255</v>
      </c>
      <c r="B107" s="178" t="s">
        <v>208</v>
      </c>
      <c r="C107" s="186">
        <v>40000</v>
      </c>
      <c r="D107" s="164">
        <v>45610</v>
      </c>
      <c r="E107" s="164" t="s">
        <v>35</v>
      </c>
      <c r="F107" s="165">
        <v>40000</v>
      </c>
      <c r="G107" s="186">
        <v>40161.599999999999</v>
      </c>
      <c r="H107" s="129">
        <v>8032.32</v>
      </c>
      <c r="I107" s="82">
        <f t="shared" si="15"/>
        <v>32129.279999999999</v>
      </c>
      <c r="J107" s="47" t="s">
        <v>21</v>
      </c>
      <c r="K107" s="128">
        <v>20</v>
      </c>
      <c r="L107" s="28">
        <v>1</v>
      </c>
      <c r="M107" s="24">
        <f t="shared" si="11"/>
        <v>40161.599999999999</v>
      </c>
      <c r="N107" s="24">
        <f t="shared" si="16"/>
        <v>8032.32</v>
      </c>
      <c r="O107" s="24">
        <f t="shared" si="17"/>
        <v>32129.279999999999</v>
      </c>
      <c r="P107" s="25">
        <f t="shared" si="18"/>
        <v>8032.32</v>
      </c>
      <c r="Q107" s="25">
        <f t="shared" si="19"/>
        <v>16064.64</v>
      </c>
      <c r="R107" s="25">
        <f t="shared" si="20"/>
        <v>24096.959999999999</v>
      </c>
    </row>
    <row r="108" spans="1:18" ht="23.4" thickBot="1" x14ac:dyDescent="0.35">
      <c r="A108" s="126">
        <v>255</v>
      </c>
      <c r="B108" s="178" t="s">
        <v>218</v>
      </c>
      <c r="C108" s="186">
        <v>92009.99</v>
      </c>
      <c r="D108" s="164">
        <v>45611</v>
      </c>
      <c r="E108" s="164" t="s">
        <v>94</v>
      </c>
      <c r="F108" s="186">
        <v>92009.99</v>
      </c>
      <c r="G108" s="186">
        <v>92381.710359600009</v>
      </c>
      <c r="H108" s="129">
        <v>18476.342071920004</v>
      </c>
      <c r="I108" s="82">
        <f t="shared" si="15"/>
        <v>73905.368287680001</v>
      </c>
      <c r="J108" s="47" t="s">
        <v>21</v>
      </c>
      <c r="K108" s="128">
        <v>20</v>
      </c>
      <c r="L108" s="28">
        <v>1</v>
      </c>
      <c r="M108" s="24">
        <f t="shared" si="11"/>
        <v>92381.710359600009</v>
      </c>
      <c r="N108" s="24">
        <f t="shared" si="16"/>
        <v>18476.342071920004</v>
      </c>
      <c r="O108" s="24">
        <f t="shared" si="17"/>
        <v>73905.368287680001</v>
      </c>
      <c r="P108" s="25">
        <f t="shared" si="18"/>
        <v>18476.342071920004</v>
      </c>
      <c r="Q108" s="25">
        <f t="shared" si="19"/>
        <v>36952.684143840008</v>
      </c>
      <c r="R108" s="25">
        <f t="shared" si="20"/>
        <v>55429.026215760001</v>
      </c>
    </row>
    <row r="109" spans="1:18" ht="15" thickBot="1" x14ac:dyDescent="0.35">
      <c r="A109" s="126">
        <v>255</v>
      </c>
      <c r="B109" s="178" t="s">
        <v>195</v>
      </c>
      <c r="C109" s="186">
        <v>20450</v>
      </c>
      <c r="D109" s="164">
        <v>45617</v>
      </c>
      <c r="E109" s="164" t="s">
        <v>165</v>
      </c>
      <c r="F109" s="165">
        <v>20450</v>
      </c>
      <c r="G109" s="186">
        <v>20532.618000000002</v>
      </c>
      <c r="H109" s="129">
        <v>4106.5236000000004</v>
      </c>
      <c r="I109" s="82">
        <f t="shared" si="15"/>
        <v>16426.094400000002</v>
      </c>
      <c r="J109" s="47" t="s">
        <v>21</v>
      </c>
      <c r="K109" s="128">
        <v>20</v>
      </c>
      <c r="L109" s="28">
        <v>1</v>
      </c>
      <c r="M109" s="24">
        <f t="shared" si="11"/>
        <v>20532.618000000002</v>
      </c>
      <c r="N109" s="24">
        <f t="shared" si="16"/>
        <v>4106.5236000000004</v>
      </c>
      <c r="O109" s="24">
        <f t="shared" si="17"/>
        <v>16426.094400000002</v>
      </c>
      <c r="P109" s="25">
        <f t="shared" si="18"/>
        <v>4106.5236000000004</v>
      </c>
      <c r="Q109" s="25">
        <f t="shared" si="19"/>
        <v>8213.0472000000009</v>
      </c>
      <c r="R109" s="25">
        <f t="shared" si="20"/>
        <v>12319.570800000001</v>
      </c>
    </row>
    <row r="110" spans="1:18" ht="15" thickBot="1" x14ac:dyDescent="0.35">
      <c r="A110" s="126">
        <v>255</v>
      </c>
      <c r="B110" s="178" t="s">
        <v>219</v>
      </c>
      <c r="C110" s="186">
        <v>33300.199999999997</v>
      </c>
      <c r="D110" s="164">
        <v>45617</v>
      </c>
      <c r="E110" s="164" t="s">
        <v>220</v>
      </c>
      <c r="F110" s="186">
        <v>33300.199999999997</v>
      </c>
      <c r="G110" s="186">
        <v>33434.732808000001</v>
      </c>
      <c r="H110" s="129">
        <v>6686.9465615999998</v>
      </c>
      <c r="I110" s="82">
        <f t="shared" si="15"/>
        <v>26747.786246399999</v>
      </c>
      <c r="J110" s="47" t="s">
        <v>21</v>
      </c>
      <c r="K110" s="128">
        <v>20</v>
      </c>
      <c r="L110" s="28">
        <v>1</v>
      </c>
      <c r="M110" s="24">
        <f t="shared" si="11"/>
        <v>33434.732808000001</v>
      </c>
      <c r="N110" s="24">
        <f t="shared" si="16"/>
        <v>6686.9465615999998</v>
      </c>
      <c r="O110" s="24">
        <f t="shared" si="17"/>
        <v>26747.786246399999</v>
      </c>
      <c r="P110" s="25">
        <f t="shared" si="18"/>
        <v>6686.9465615999998</v>
      </c>
      <c r="Q110" s="25">
        <f t="shared" si="19"/>
        <v>13373.8931232</v>
      </c>
      <c r="R110" s="25">
        <f t="shared" si="20"/>
        <v>20060.839684800001</v>
      </c>
    </row>
    <row r="111" spans="1:18" ht="15" thickBot="1" x14ac:dyDescent="0.35">
      <c r="A111" s="126">
        <v>255</v>
      </c>
      <c r="B111" s="178" t="s">
        <v>153</v>
      </c>
      <c r="C111" s="186">
        <v>23868.76</v>
      </c>
      <c r="D111" s="164">
        <v>45618</v>
      </c>
      <c r="E111" s="164" t="s">
        <v>213</v>
      </c>
      <c r="F111" s="186">
        <v>23868.76</v>
      </c>
      <c r="G111" s="186">
        <v>23965.1897904</v>
      </c>
      <c r="H111" s="129">
        <v>4793.03795808</v>
      </c>
      <c r="I111" s="82">
        <f t="shared" si="15"/>
        <v>19172.15183232</v>
      </c>
      <c r="J111" s="47" t="s">
        <v>21</v>
      </c>
      <c r="K111" s="128">
        <v>20</v>
      </c>
      <c r="L111" s="28">
        <v>1</v>
      </c>
      <c r="M111" s="24">
        <f t="shared" si="11"/>
        <v>23965.1897904</v>
      </c>
      <c r="N111" s="24">
        <f t="shared" si="16"/>
        <v>4793.03795808</v>
      </c>
      <c r="O111" s="24">
        <f t="shared" si="17"/>
        <v>19172.15183232</v>
      </c>
      <c r="P111" s="25">
        <f t="shared" si="18"/>
        <v>4793.03795808</v>
      </c>
      <c r="Q111" s="25">
        <f t="shared" si="19"/>
        <v>9586.0759161599999</v>
      </c>
      <c r="R111" s="25">
        <f t="shared" si="20"/>
        <v>14379.11387424</v>
      </c>
    </row>
    <row r="112" spans="1:18" ht="15" thickBot="1" x14ac:dyDescent="0.35">
      <c r="A112" s="126">
        <v>255</v>
      </c>
      <c r="B112" s="178" t="s">
        <v>215</v>
      </c>
      <c r="C112" s="186">
        <v>17028</v>
      </c>
      <c r="D112" s="164">
        <v>45618</v>
      </c>
      <c r="E112" s="164" t="s">
        <v>216</v>
      </c>
      <c r="F112" s="165">
        <v>17028</v>
      </c>
      <c r="G112" s="186">
        <v>17096.793120000002</v>
      </c>
      <c r="H112" s="129">
        <v>3419.3586240000004</v>
      </c>
      <c r="I112" s="82">
        <f t="shared" si="15"/>
        <v>13677.434496000002</v>
      </c>
      <c r="J112" s="47" t="s">
        <v>21</v>
      </c>
      <c r="K112" s="128">
        <v>20</v>
      </c>
      <c r="L112" s="28">
        <v>1</v>
      </c>
      <c r="M112" s="24">
        <f t="shared" si="11"/>
        <v>17096.793120000002</v>
      </c>
      <c r="N112" s="24">
        <f t="shared" si="16"/>
        <v>3419.3586240000004</v>
      </c>
      <c r="O112" s="24">
        <f t="shared" si="17"/>
        <v>13677.434496000002</v>
      </c>
      <c r="P112" s="25">
        <f t="shared" si="18"/>
        <v>3419.3586240000004</v>
      </c>
      <c r="Q112" s="25">
        <f t="shared" si="19"/>
        <v>6838.7172480000008</v>
      </c>
      <c r="R112" s="25">
        <f t="shared" si="20"/>
        <v>10258.075872000001</v>
      </c>
    </row>
    <row r="113" spans="1:18" ht="23.4" thickBot="1" x14ac:dyDescent="0.35">
      <c r="A113" s="126">
        <v>255</v>
      </c>
      <c r="B113" s="178" t="s">
        <v>221</v>
      </c>
      <c r="C113" s="186">
        <v>577019</v>
      </c>
      <c r="D113" s="164">
        <v>45621</v>
      </c>
      <c r="E113" s="164" t="s">
        <v>222</v>
      </c>
      <c r="F113" s="186">
        <v>577019</v>
      </c>
      <c r="G113" s="186">
        <v>579350.15676000004</v>
      </c>
      <c r="H113" s="129">
        <v>115870.03135200002</v>
      </c>
      <c r="I113" s="82">
        <f t="shared" si="15"/>
        <v>463480.12540800002</v>
      </c>
      <c r="J113" s="47" t="s">
        <v>21</v>
      </c>
      <c r="K113" s="128">
        <v>20</v>
      </c>
      <c r="L113" s="28">
        <v>1</v>
      </c>
      <c r="M113" s="24">
        <f t="shared" si="11"/>
        <v>579350.15676000004</v>
      </c>
      <c r="N113" s="24">
        <f t="shared" si="16"/>
        <v>115870.03135200002</v>
      </c>
      <c r="O113" s="24">
        <f t="shared" si="17"/>
        <v>463480.12540800002</v>
      </c>
      <c r="P113" s="25">
        <f t="shared" si="18"/>
        <v>115870.03135200002</v>
      </c>
      <c r="Q113" s="25">
        <f t="shared" si="19"/>
        <v>231740.06270400004</v>
      </c>
      <c r="R113" s="25">
        <f t="shared" si="20"/>
        <v>347610.094056</v>
      </c>
    </row>
    <row r="114" spans="1:18" ht="15" thickBot="1" x14ac:dyDescent="0.35">
      <c r="A114" s="126">
        <v>255</v>
      </c>
      <c r="B114" s="178" t="s">
        <v>223</v>
      </c>
      <c r="C114" s="186">
        <v>58000</v>
      </c>
      <c r="D114" s="164">
        <v>45621</v>
      </c>
      <c r="E114" s="164" t="s">
        <v>224</v>
      </c>
      <c r="F114" s="165">
        <v>58000</v>
      </c>
      <c r="G114" s="186">
        <v>58234.32</v>
      </c>
      <c r="H114" s="129">
        <v>11646.864</v>
      </c>
      <c r="I114" s="82">
        <f t="shared" si="15"/>
        <v>46587.455999999998</v>
      </c>
      <c r="J114" s="47" t="s">
        <v>21</v>
      </c>
      <c r="K114" s="128">
        <v>20</v>
      </c>
      <c r="L114" s="28">
        <v>1</v>
      </c>
      <c r="M114" s="24">
        <f t="shared" si="11"/>
        <v>58234.32</v>
      </c>
      <c r="N114" s="24">
        <f t="shared" si="16"/>
        <v>11646.864</v>
      </c>
      <c r="O114" s="24">
        <f t="shared" si="17"/>
        <v>46587.455999999998</v>
      </c>
      <c r="P114" s="25">
        <f t="shared" si="18"/>
        <v>11646.864</v>
      </c>
      <c r="Q114" s="25">
        <f t="shared" si="19"/>
        <v>23293.727999999999</v>
      </c>
      <c r="R114" s="25">
        <f t="shared" si="20"/>
        <v>34940.592000000004</v>
      </c>
    </row>
    <row r="115" spans="1:18" ht="23.4" thickBot="1" x14ac:dyDescent="0.35">
      <c r="A115" s="126">
        <v>255</v>
      </c>
      <c r="B115" s="178" t="s">
        <v>225</v>
      </c>
      <c r="C115" s="186">
        <v>12498.34</v>
      </c>
      <c r="D115" s="164">
        <v>45622</v>
      </c>
      <c r="E115" s="164" t="s">
        <v>186</v>
      </c>
      <c r="F115" s="186">
        <v>12498.34</v>
      </c>
      <c r="G115" s="186">
        <v>12548.833293600001</v>
      </c>
      <c r="H115" s="129">
        <v>2509.7666587200001</v>
      </c>
      <c r="I115" s="82">
        <f t="shared" si="15"/>
        <v>10039.06663488</v>
      </c>
      <c r="J115" s="47" t="s">
        <v>21</v>
      </c>
      <c r="K115" s="128">
        <v>20</v>
      </c>
      <c r="L115" s="28">
        <v>1</v>
      </c>
      <c r="M115" s="24">
        <f t="shared" si="11"/>
        <v>12548.833293600001</v>
      </c>
      <c r="N115" s="24">
        <f t="shared" si="16"/>
        <v>2509.7666587200001</v>
      </c>
      <c r="O115" s="24">
        <f t="shared" si="17"/>
        <v>10039.06663488</v>
      </c>
      <c r="P115" s="25">
        <f t="shared" si="18"/>
        <v>2509.7666587200001</v>
      </c>
      <c r="Q115" s="25">
        <f t="shared" si="19"/>
        <v>5019.5333174400002</v>
      </c>
      <c r="R115" s="25">
        <f t="shared" si="20"/>
        <v>7529.2999761600004</v>
      </c>
    </row>
    <row r="116" spans="1:18" ht="15" thickBot="1" x14ac:dyDescent="0.35">
      <c r="A116" s="126">
        <v>255</v>
      </c>
      <c r="B116" s="178" t="s">
        <v>226</v>
      </c>
      <c r="C116" s="186">
        <v>62605</v>
      </c>
      <c r="D116" s="164">
        <v>45629</v>
      </c>
      <c r="E116" s="164" t="s">
        <v>72</v>
      </c>
      <c r="F116" s="165">
        <v>62605</v>
      </c>
      <c r="G116" s="186">
        <v>62605</v>
      </c>
      <c r="H116" s="129">
        <v>12521</v>
      </c>
      <c r="I116" s="82">
        <f t="shared" si="15"/>
        <v>50084</v>
      </c>
      <c r="J116" s="47" t="s">
        <v>21</v>
      </c>
      <c r="K116" s="128">
        <v>20</v>
      </c>
      <c r="L116" s="28">
        <v>1</v>
      </c>
      <c r="M116" s="24">
        <f t="shared" si="11"/>
        <v>62605</v>
      </c>
      <c r="N116" s="24">
        <f t="shared" si="16"/>
        <v>12521</v>
      </c>
      <c r="O116" s="24">
        <f t="shared" si="17"/>
        <v>50084</v>
      </c>
      <c r="P116" s="25">
        <f t="shared" si="18"/>
        <v>12521</v>
      </c>
      <c r="Q116" s="25">
        <f t="shared" si="19"/>
        <v>25042</v>
      </c>
      <c r="R116" s="25">
        <f t="shared" si="20"/>
        <v>37563</v>
      </c>
    </row>
    <row r="117" spans="1:18" ht="15" thickBot="1" x14ac:dyDescent="0.35">
      <c r="A117" s="126">
        <v>255</v>
      </c>
      <c r="B117" s="178" t="s">
        <v>153</v>
      </c>
      <c r="C117" s="186">
        <v>17749.13</v>
      </c>
      <c r="D117" s="164">
        <v>45633</v>
      </c>
      <c r="E117" s="164" t="s">
        <v>213</v>
      </c>
      <c r="F117" s="165">
        <v>17749.13</v>
      </c>
      <c r="G117" s="129">
        <v>17749.13</v>
      </c>
      <c r="H117" s="129">
        <v>3549.8260000000005</v>
      </c>
      <c r="I117" s="82">
        <f t="shared" si="15"/>
        <v>14199.304</v>
      </c>
      <c r="J117" s="47" t="s">
        <v>21</v>
      </c>
      <c r="K117" s="128">
        <v>20</v>
      </c>
      <c r="L117" s="28">
        <v>1</v>
      </c>
      <c r="M117" s="24">
        <f t="shared" si="11"/>
        <v>17749.13</v>
      </c>
      <c r="N117" s="24">
        <f t="shared" si="16"/>
        <v>3549.8260000000005</v>
      </c>
      <c r="O117" s="24">
        <f t="shared" si="17"/>
        <v>14199.304</v>
      </c>
      <c r="P117" s="25">
        <f t="shared" si="18"/>
        <v>3549.8260000000005</v>
      </c>
      <c r="Q117" s="25">
        <f t="shared" si="19"/>
        <v>7099.652000000001</v>
      </c>
      <c r="R117" s="25">
        <f t="shared" si="20"/>
        <v>10649.477999999999</v>
      </c>
    </row>
    <row r="118" spans="1:18" ht="23.4" thickBot="1" x14ac:dyDescent="0.35">
      <c r="A118" s="126">
        <v>255</v>
      </c>
      <c r="B118" s="178" t="s">
        <v>227</v>
      </c>
      <c r="C118" s="186">
        <v>69693</v>
      </c>
      <c r="D118" s="164">
        <v>45635</v>
      </c>
      <c r="E118" s="164" t="s">
        <v>228</v>
      </c>
      <c r="F118" s="186">
        <v>69693</v>
      </c>
      <c r="G118" s="186">
        <v>69693</v>
      </c>
      <c r="H118" s="129">
        <v>13938.6</v>
      </c>
      <c r="I118" s="82">
        <f t="shared" si="15"/>
        <v>55754.400000000001</v>
      </c>
      <c r="J118" s="47" t="s">
        <v>21</v>
      </c>
      <c r="K118" s="128">
        <v>20</v>
      </c>
      <c r="L118" s="28">
        <v>1</v>
      </c>
      <c r="M118" s="24">
        <f t="shared" si="11"/>
        <v>69693</v>
      </c>
      <c r="N118" s="24">
        <f t="shared" si="16"/>
        <v>13938.6</v>
      </c>
      <c r="O118" s="24">
        <f t="shared" si="17"/>
        <v>55754.400000000001</v>
      </c>
      <c r="P118" s="25">
        <f t="shared" si="18"/>
        <v>13938.6</v>
      </c>
      <c r="Q118" s="25">
        <f t="shared" si="19"/>
        <v>27877.200000000001</v>
      </c>
      <c r="R118" s="25">
        <f t="shared" si="20"/>
        <v>41815.800000000003</v>
      </c>
    </row>
    <row r="119" spans="1:18" ht="15" thickBot="1" x14ac:dyDescent="0.35">
      <c r="A119" s="126">
        <v>255</v>
      </c>
      <c r="B119" s="178" t="s">
        <v>229</v>
      </c>
      <c r="C119" s="186">
        <v>10795.42</v>
      </c>
      <c r="D119" s="164">
        <v>45636</v>
      </c>
      <c r="E119" s="164" t="s">
        <v>230</v>
      </c>
      <c r="F119" s="165">
        <v>10795.42</v>
      </c>
      <c r="G119" s="129">
        <v>10795.42</v>
      </c>
      <c r="H119" s="129">
        <v>2159.0839999999998</v>
      </c>
      <c r="I119" s="82">
        <f t="shared" si="15"/>
        <v>8636.3359999999993</v>
      </c>
      <c r="J119" s="47" t="s">
        <v>21</v>
      </c>
      <c r="K119" s="128">
        <v>20</v>
      </c>
      <c r="L119" s="28">
        <v>1</v>
      </c>
      <c r="M119" s="24">
        <f t="shared" si="11"/>
        <v>10795.42</v>
      </c>
      <c r="N119" s="24">
        <f t="shared" si="16"/>
        <v>2159.0839999999998</v>
      </c>
      <c r="O119" s="24">
        <f t="shared" si="17"/>
        <v>8636.3359999999993</v>
      </c>
      <c r="P119" s="25">
        <f t="shared" si="18"/>
        <v>2159.0839999999998</v>
      </c>
      <c r="Q119" s="25">
        <f t="shared" si="19"/>
        <v>4318.1679999999997</v>
      </c>
      <c r="R119" s="25">
        <f t="shared" si="20"/>
        <v>6477.2520000000004</v>
      </c>
    </row>
    <row r="120" spans="1:18" ht="15" thickBot="1" x14ac:dyDescent="0.35">
      <c r="A120" s="126">
        <v>255</v>
      </c>
      <c r="B120" s="178" t="s">
        <v>231</v>
      </c>
      <c r="C120" s="186">
        <v>33000</v>
      </c>
      <c r="D120" s="164">
        <v>45639</v>
      </c>
      <c r="E120" s="164" t="s">
        <v>222</v>
      </c>
      <c r="F120" s="165">
        <v>33000</v>
      </c>
      <c r="G120" s="129">
        <v>33000</v>
      </c>
      <c r="H120" s="129">
        <v>6600</v>
      </c>
      <c r="I120" s="82">
        <f t="shared" si="15"/>
        <v>26400</v>
      </c>
      <c r="J120" s="47" t="s">
        <v>21</v>
      </c>
      <c r="K120" s="128">
        <v>20</v>
      </c>
      <c r="L120" s="28">
        <v>1</v>
      </c>
      <c r="M120" s="24">
        <f t="shared" si="11"/>
        <v>33000</v>
      </c>
      <c r="N120" s="24">
        <f t="shared" si="16"/>
        <v>6600</v>
      </c>
      <c r="O120" s="24">
        <f t="shared" si="17"/>
        <v>26400</v>
      </c>
      <c r="P120" s="25">
        <f t="shared" si="18"/>
        <v>6600</v>
      </c>
      <c r="Q120" s="25">
        <f t="shared" si="19"/>
        <v>13200</v>
      </c>
      <c r="R120" s="25">
        <f t="shared" si="20"/>
        <v>19800</v>
      </c>
    </row>
    <row r="121" spans="1:18" ht="15" thickBot="1" x14ac:dyDescent="0.35">
      <c r="A121" s="126">
        <v>255</v>
      </c>
      <c r="B121" s="178" t="s">
        <v>232</v>
      </c>
      <c r="C121" s="186">
        <v>95000</v>
      </c>
      <c r="D121" s="164">
        <v>45642</v>
      </c>
      <c r="E121" s="164" t="s">
        <v>233</v>
      </c>
      <c r="F121" s="165">
        <v>95000</v>
      </c>
      <c r="G121" s="129">
        <v>95000</v>
      </c>
      <c r="H121" s="129">
        <v>19000</v>
      </c>
      <c r="I121" s="82">
        <f t="shared" si="15"/>
        <v>76000</v>
      </c>
      <c r="J121" s="47" t="s">
        <v>21</v>
      </c>
      <c r="K121" s="128">
        <v>20</v>
      </c>
      <c r="L121" s="28">
        <v>1</v>
      </c>
      <c r="M121" s="24">
        <f t="shared" si="11"/>
        <v>95000</v>
      </c>
      <c r="N121" s="24">
        <f t="shared" si="16"/>
        <v>19000</v>
      </c>
      <c r="O121" s="24">
        <f>M121-N121</f>
        <v>76000</v>
      </c>
      <c r="P121" s="25">
        <f t="shared" si="18"/>
        <v>19000</v>
      </c>
      <c r="Q121" s="25">
        <f t="shared" si="19"/>
        <v>38000</v>
      </c>
      <c r="R121" s="25">
        <f t="shared" si="20"/>
        <v>57000</v>
      </c>
    </row>
    <row r="122" spans="1:18" x14ac:dyDescent="0.3">
      <c r="A122" s="102"/>
      <c r="B122" s="57" t="s">
        <v>22</v>
      </c>
      <c r="C122" s="103">
        <f>SUM(C3:C121)</f>
        <v>5543597.8000000007</v>
      </c>
      <c r="D122" s="102"/>
      <c r="E122" s="102"/>
      <c r="F122" s="103">
        <f>SUM(F3:F121)</f>
        <v>5543597.8000000007</v>
      </c>
      <c r="G122" s="103">
        <f>SUM(G3:G121)</f>
        <v>7810813.2788556647</v>
      </c>
      <c r="H122" s="103">
        <f>SUM(H3:H121)</f>
        <v>2063947.969178404</v>
      </c>
      <c r="I122" s="103">
        <f>SUM(I3:I121)</f>
        <v>5746865.3096772609</v>
      </c>
      <c r="J122" s="103"/>
      <c r="K122" s="103"/>
      <c r="L122" s="103"/>
      <c r="M122" s="103">
        <f t="shared" ref="M122:R122" si="21">SUM(M3:M121)</f>
        <v>7810813.2788556647</v>
      </c>
      <c r="N122" s="103">
        <f t="shared" si="21"/>
        <v>2063947.969178404</v>
      </c>
      <c r="O122" s="103">
        <f t="shared" si="21"/>
        <v>5746865.3096772609</v>
      </c>
      <c r="P122" s="103">
        <f t="shared" si="21"/>
        <v>1142032.45374252</v>
      </c>
      <c r="Q122" s="103">
        <f t="shared" si="21"/>
        <v>3205980.4229209241</v>
      </c>
      <c r="R122" s="103">
        <f t="shared" si="21"/>
        <v>4604832.8559347373</v>
      </c>
    </row>
    <row r="123" spans="1:18" x14ac:dyDescent="0.3">
      <c r="M123" s="29">
        <f>M122-G122</f>
        <v>0</v>
      </c>
      <c r="N123" s="29">
        <f>N122-H122</f>
        <v>0</v>
      </c>
    </row>
    <row r="124" spans="1:18" x14ac:dyDescent="0.3">
      <c r="G124" s="29"/>
    </row>
    <row r="125" spans="1:18" ht="15" thickBot="1" x14ac:dyDescent="0.35">
      <c r="G125" s="29"/>
    </row>
    <row r="126" spans="1:18" ht="19.8" thickBot="1" x14ac:dyDescent="0.35">
      <c r="A126" s="218" t="s">
        <v>0</v>
      </c>
      <c r="B126" s="219"/>
      <c r="C126" s="219"/>
      <c r="D126" s="219"/>
      <c r="E126" s="104"/>
      <c r="F126" s="2"/>
      <c r="G126" s="220" t="s">
        <v>241</v>
      </c>
      <c r="H126" s="220"/>
      <c r="I126" s="220"/>
      <c r="J126" s="220"/>
      <c r="K126" s="221"/>
      <c r="L126" s="8"/>
      <c r="M126" s="222">
        <v>46022</v>
      </c>
      <c r="N126" s="222"/>
      <c r="O126" s="222"/>
      <c r="P126" s="5" t="s">
        <v>19</v>
      </c>
      <c r="Q126" s="6"/>
      <c r="R126" s="7"/>
    </row>
    <row r="127" spans="1:18" ht="60" x14ac:dyDescent="0.3">
      <c r="A127" s="206" t="s">
        <v>1</v>
      </c>
      <c r="B127" s="207" t="s">
        <v>2</v>
      </c>
      <c r="C127" s="208" t="s">
        <v>3</v>
      </c>
      <c r="D127" s="120" t="s">
        <v>4</v>
      </c>
      <c r="E127" s="120" t="s">
        <v>5</v>
      </c>
      <c r="F127" s="114" t="s">
        <v>6</v>
      </c>
      <c r="G127" s="114" t="s">
        <v>15</v>
      </c>
      <c r="H127" s="114" t="s">
        <v>16</v>
      </c>
      <c r="I127" s="209" t="s">
        <v>8</v>
      </c>
      <c r="J127" s="114" t="s">
        <v>9</v>
      </c>
      <c r="K127" s="210" t="s">
        <v>10</v>
      </c>
      <c r="L127" s="211" t="s">
        <v>14</v>
      </c>
      <c r="M127" s="113" t="s">
        <v>15</v>
      </c>
      <c r="N127" s="114" t="s">
        <v>16</v>
      </c>
      <c r="O127" s="114" t="s">
        <v>18</v>
      </c>
      <c r="P127" s="115" t="s">
        <v>11</v>
      </c>
      <c r="Q127" s="116" t="s">
        <v>12</v>
      </c>
      <c r="R127" s="212" t="s">
        <v>13</v>
      </c>
    </row>
    <row r="128" spans="1:18" ht="22.8" x14ac:dyDescent="0.3">
      <c r="A128" s="127">
        <v>255</v>
      </c>
      <c r="B128" s="176" t="s">
        <v>244</v>
      </c>
      <c r="C128" s="25">
        <v>76500</v>
      </c>
      <c r="D128" s="23">
        <v>45659</v>
      </c>
      <c r="E128" s="23" t="s">
        <v>245</v>
      </c>
      <c r="F128" s="25">
        <v>76500</v>
      </c>
      <c r="G128" s="129">
        <v>76500</v>
      </c>
      <c r="H128" s="129">
        <v>0</v>
      </c>
      <c r="I128" s="213">
        <v>76500</v>
      </c>
      <c r="J128" s="26" t="s">
        <v>21</v>
      </c>
      <c r="K128" s="215">
        <v>14.28</v>
      </c>
      <c r="L128" s="214">
        <v>1</v>
      </c>
      <c r="M128" s="25">
        <f>G128</f>
        <v>76500</v>
      </c>
      <c r="N128" s="25">
        <f>L128*H128</f>
        <v>0</v>
      </c>
      <c r="O128" s="25">
        <f>M128-N128</f>
        <v>76500</v>
      </c>
      <c r="P128" s="25">
        <f>M128*K128/100</f>
        <v>10924.2</v>
      </c>
      <c r="Q128" s="25">
        <f>N128+P128</f>
        <v>10924.2</v>
      </c>
      <c r="R128" s="25">
        <f>M128-Q128</f>
        <v>65575.8</v>
      </c>
    </row>
    <row r="129" spans="1:18" x14ac:dyDescent="0.3">
      <c r="A129" s="127">
        <v>255</v>
      </c>
      <c r="B129" s="176" t="s">
        <v>246</v>
      </c>
      <c r="C129" s="169">
        <v>154061.67000000001</v>
      </c>
      <c r="D129" s="170">
        <v>45666</v>
      </c>
      <c r="E129" s="171" t="s">
        <v>247</v>
      </c>
      <c r="F129" s="193">
        <v>154061.67000000001</v>
      </c>
      <c r="G129" s="193">
        <v>154061.67000000001</v>
      </c>
      <c r="H129" s="129">
        <v>0</v>
      </c>
      <c r="I129" s="193">
        <v>154061.67000000001</v>
      </c>
      <c r="J129" s="26" t="s">
        <v>21</v>
      </c>
      <c r="K129" s="216">
        <v>10</v>
      </c>
      <c r="L129" s="214">
        <v>1</v>
      </c>
      <c r="M129" s="25">
        <f t="shared" ref="M129:M143" si="22">G129</f>
        <v>154061.67000000001</v>
      </c>
      <c r="N129" s="25">
        <f t="shared" ref="N129:N143" si="23">L129*H129</f>
        <v>0</v>
      </c>
      <c r="O129" s="25">
        <f t="shared" ref="O129:O143" si="24">M129-N129</f>
        <v>154061.67000000001</v>
      </c>
      <c r="P129" s="25">
        <f t="shared" ref="P129:P143" si="25">M129*K129/100</f>
        <v>15406.167000000001</v>
      </c>
      <c r="Q129" s="25">
        <f t="shared" ref="Q129:Q143" si="26">N129+P129</f>
        <v>15406.167000000001</v>
      </c>
      <c r="R129" s="25">
        <f t="shared" ref="R129:R143" si="27">M129-Q129</f>
        <v>138655.50300000003</v>
      </c>
    </row>
    <row r="130" spans="1:18" x14ac:dyDescent="0.3">
      <c r="A130" s="127">
        <v>255</v>
      </c>
      <c r="B130" s="176" t="s">
        <v>248</v>
      </c>
      <c r="C130" s="169">
        <v>10637</v>
      </c>
      <c r="D130" s="170">
        <v>45666</v>
      </c>
      <c r="E130" s="171" t="s">
        <v>247</v>
      </c>
      <c r="F130" s="193">
        <v>10637</v>
      </c>
      <c r="G130" s="193">
        <v>10637</v>
      </c>
      <c r="H130" s="129">
        <v>0</v>
      </c>
      <c r="I130" s="193">
        <v>10637</v>
      </c>
      <c r="J130" s="26" t="s">
        <v>21</v>
      </c>
      <c r="K130" s="216">
        <v>10</v>
      </c>
      <c r="L130" s="214">
        <v>1</v>
      </c>
      <c r="M130" s="25">
        <f t="shared" si="22"/>
        <v>10637</v>
      </c>
      <c r="N130" s="25">
        <f t="shared" si="23"/>
        <v>0</v>
      </c>
      <c r="O130" s="25">
        <f t="shared" si="24"/>
        <v>10637</v>
      </c>
      <c r="P130" s="25">
        <f t="shared" si="25"/>
        <v>1063.7</v>
      </c>
      <c r="Q130" s="25">
        <f t="shared" si="26"/>
        <v>1063.7</v>
      </c>
      <c r="R130" s="25">
        <f t="shared" si="27"/>
        <v>9573.2999999999993</v>
      </c>
    </row>
    <row r="131" spans="1:18" ht="34.200000000000003" x14ac:dyDescent="0.3">
      <c r="A131" s="127">
        <v>255</v>
      </c>
      <c r="B131" s="176" t="s">
        <v>249</v>
      </c>
      <c r="C131" s="169">
        <v>313050.33</v>
      </c>
      <c r="D131" s="170">
        <v>45666</v>
      </c>
      <c r="E131" s="171" t="s">
        <v>250</v>
      </c>
      <c r="F131" s="193">
        <v>313050.33</v>
      </c>
      <c r="G131" s="193">
        <v>313050.33</v>
      </c>
      <c r="H131" s="129">
        <v>0</v>
      </c>
      <c r="I131" s="193">
        <v>313050.33</v>
      </c>
      <c r="J131" s="26" t="s">
        <v>21</v>
      </c>
      <c r="K131" s="216">
        <v>10</v>
      </c>
      <c r="L131" s="214">
        <v>1</v>
      </c>
      <c r="M131" s="25">
        <f t="shared" si="22"/>
        <v>313050.33</v>
      </c>
      <c r="N131" s="25">
        <f t="shared" si="23"/>
        <v>0</v>
      </c>
      <c r="O131" s="25">
        <f t="shared" si="24"/>
        <v>313050.33</v>
      </c>
      <c r="P131" s="25">
        <f t="shared" si="25"/>
        <v>31305.033000000003</v>
      </c>
      <c r="Q131" s="25">
        <f t="shared" si="26"/>
        <v>31305.033000000003</v>
      </c>
      <c r="R131" s="25">
        <f t="shared" si="27"/>
        <v>281745.29700000002</v>
      </c>
    </row>
    <row r="132" spans="1:18" x14ac:dyDescent="0.3">
      <c r="A132" s="127">
        <v>255</v>
      </c>
      <c r="B132" s="176" t="s">
        <v>251</v>
      </c>
      <c r="C132" s="169">
        <v>12665</v>
      </c>
      <c r="D132" s="170">
        <v>45684</v>
      </c>
      <c r="E132" s="171" t="s">
        <v>252</v>
      </c>
      <c r="F132" s="193">
        <v>12665</v>
      </c>
      <c r="G132" s="193">
        <v>12665</v>
      </c>
      <c r="H132" s="129">
        <v>0</v>
      </c>
      <c r="I132" s="193">
        <v>12665</v>
      </c>
      <c r="J132" s="26" t="s">
        <v>21</v>
      </c>
      <c r="K132" s="216">
        <v>20</v>
      </c>
      <c r="L132" s="214">
        <v>1</v>
      </c>
      <c r="M132" s="25">
        <f t="shared" si="22"/>
        <v>12665</v>
      </c>
      <c r="N132" s="25">
        <f t="shared" si="23"/>
        <v>0</v>
      </c>
      <c r="O132" s="25">
        <f t="shared" si="24"/>
        <v>12665</v>
      </c>
      <c r="P132" s="25">
        <f t="shared" si="25"/>
        <v>2533</v>
      </c>
      <c r="Q132" s="25">
        <f t="shared" si="26"/>
        <v>2533</v>
      </c>
      <c r="R132" s="25">
        <f t="shared" si="27"/>
        <v>10132</v>
      </c>
    </row>
    <row r="133" spans="1:18" x14ac:dyDescent="0.3">
      <c r="A133" s="127">
        <v>255</v>
      </c>
      <c r="B133" s="176" t="s">
        <v>253</v>
      </c>
      <c r="C133" s="169">
        <v>104954.55</v>
      </c>
      <c r="D133" s="170">
        <v>45695</v>
      </c>
      <c r="E133" s="171" t="s">
        <v>35</v>
      </c>
      <c r="F133" s="193">
        <v>104954.55</v>
      </c>
      <c r="G133" s="193">
        <v>104954.55</v>
      </c>
      <c r="H133" s="129">
        <v>0</v>
      </c>
      <c r="I133" s="193">
        <v>104954.55</v>
      </c>
      <c r="J133" s="26" t="s">
        <v>21</v>
      </c>
      <c r="K133" s="216">
        <v>20</v>
      </c>
      <c r="L133" s="214">
        <v>1</v>
      </c>
      <c r="M133" s="25">
        <f t="shared" si="22"/>
        <v>104954.55</v>
      </c>
      <c r="N133" s="25">
        <f t="shared" si="23"/>
        <v>0</v>
      </c>
      <c r="O133" s="25">
        <f t="shared" si="24"/>
        <v>104954.55</v>
      </c>
      <c r="P133" s="25">
        <f t="shared" si="25"/>
        <v>20990.91</v>
      </c>
      <c r="Q133" s="25">
        <f t="shared" si="26"/>
        <v>20990.91</v>
      </c>
      <c r="R133" s="25">
        <f t="shared" si="27"/>
        <v>83963.64</v>
      </c>
    </row>
    <row r="134" spans="1:18" ht="22.8" x14ac:dyDescent="0.3">
      <c r="A134" s="127">
        <v>255</v>
      </c>
      <c r="B134" s="176" t="s">
        <v>254</v>
      </c>
      <c r="C134" s="169">
        <v>73000</v>
      </c>
      <c r="D134" s="170">
        <v>45701</v>
      </c>
      <c r="E134" s="171" t="s">
        <v>255</v>
      </c>
      <c r="F134" s="193">
        <v>73000</v>
      </c>
      <c r="G134" s="193">
        <v>73000</v>
      </c>
      <c r="H134" s="129">
        <v>0</v>
      </c>
      <c r="I134" s="193">
        <v>73000</v>
      </c>
      <c r="J134" s="26" t="s">
        <v>21</v>
      </c>
      <c r="K134" s="216">
        <v>20</v>
      </c>
      <c r="L134" s="214">
        <v>1</v>
      </c>
      <c r="M134" s="25">
        <f t="shared" si="22"/>
        <v>73000</v>
      </c>
      <c r="N134" s="25">
        <f t="shared" si="23"/>
        <v>0</v>
      </c>
      <c r="O134" s="25">
        <f t="shared" si="24"/>
        <v>73000</v>
      </c>
      <c r="P134" s="25">
        <f t="shared" si="25"/>
        <v>14600</v>
      </c>
      <c r="Q134" s="25">
        <f t="shared" si="26"/>
        <v>14600</v>
      </c>
      <c r="R134" s="25">
        <f t="shared" si="27"/>
        <v>58400</v>
      </c>
    </row>
    <row r="135" spans="1:18" x14ac:dyDescent="0.3">
      <c r="A135" s="127">
        <v>255</v>
      </c>
      <c r="B135" s="176" t="s">
        <v>78</v>
      </c>
      <c r="C135" s="169">
        <v>67640</v>
      </c>
      <c r="D135" s="170">
        <v>45705</v>
      </c>
      <c r="E135" s="171" t="s">
        <v>256</v>
      </c>
      <c r="F135" s="193">
        <v>67640</v>
      </c>
      <c r="G135" s="193">
        <v>67640</v>
      </c>
      <c r="H135" s="129">
        <v>0</v>
      </c>
      <c r="I135" s="193">
        <v>67640</v>
      </c>
      <c r="J135" s="26" t="s">
        <v>21</v>
      </c>
      <c r="K135" s="216">
        <v>10</v>
      </c>
      <c r="L135" s="214">
        <v>1</v>
      </c>
      <c r="M135" s="25">
        <f t="shared" si="22"/>
        <v>67640</v>
      </c>
      <c r="N135" s="25">
        <f t="shared" si="23"/>
        <v>0</v>
      </c>
      <c r="O135" s="25">
        <f t="shared" si="24"/>
        <v>67640</v>
      </c>
      <c r="P135" s="25">
        <f t="shared" si="25"/>
        <v>6764</v>
      </c>
      <c r="Q135" s="25">
        <f t="shared" si="26"/>
        <v>6764</v>
      </c>
      <c r="R135" s="25">
        <f t="shared" si="27"/>
        <v>60876</v>
      </c>
    </row>
    <row r="136" spans="1:18" x14ac:dyDescent="0.3">
      <c r="A136" s="127">
        <v>255</v>
      </c>
      <c r="B136" s="176" t="s">
        <v>257</v>
      </c>
      <c r="C136" s="169">
        <v>100000</v>
      </c>
      <c r="D136" s="170">
        <v>45708</v>
      </c>
      <c r="E136" s="171" t="s">
        <v>258</v>
      </c>
      <c r="F136" s="193">
        <v>100000</v>
      </c>
      <c r="G136" s="193">
        <v>100000</v>
      </c>
      <c r="H136" s="129">
        <v>0</v>
      </c>
      <c r="I136" s="193">
        <v>100000</v>
      </c>
      <c r="J136" s="26" t="s">
        <v>21</v>
      </c>
      <c r="K136" s="216"/>
      <c r="L136" s="214">
        <v>1</v>
      </c>
      <c r="M136" s="25">
        <f t="shared" si="22"/>
        <v>100000</v>
      </c>
      <c r="N136" s="25">
        <f t="shared" si="23"/>
        <v>0</v>
      </c>
      <c r="O136" s="25">
        <f t="shared" si="24"/>
        <v>100000</v>
      </c>
      <c r="P136" s="25">
        <f t="shared" si="25"/>
        <v>0</v>
      </c>
      <c r="Q136" s="25">
        <f t="shared" si="26"/>
        <v>0</v>
      </c>
      <c r="R136" s="25">
        <f t="shared" si="27"/>
        <v>100000</v>
      </c>
    </row>
    <row r="137" spans="1:18" ht="22.8" x14ac:dyDescent="0.3">
      <c r="A137" s="127">
        <v>255</v>
      </c>
      <c r="B137" s="176" t="s">
        <v>259</v>
      </c>
      <c r="C137" s="169">
        <v>40000</v>
      </c>
      <c r="D137" s="170">
        <v>45719</v>
      </c>
      <c r="E137" s="171" t="s">
        <v>260</v>
      </c>
      <c r="F137" s="193">
        <v>40000</v>
      </c>
      <c r="G137" s="193">
        <v>40000</v>
      </c>
      <c r="H137" s="129">
        <v>0</v>
      </c>
      <c r="I137" s="193">
        <v>40000</v>
      </c>
      <c r="J137" s="26" t="s">
        <v>21</v>
      </c>
      <c r="K137" s="216">
        <v>14.28</v>
      </c>
      <c r="L137" s="214">
        <v>1</v>
      </c>
      <c r="M137" s="25">
        <f t="shared" si="22"/>
        <v>40000</v>
      </c>
      <c r="N137" s="25">
        <f t="shared" si="23"/>
        <v>0</v>
      </c>
      <c r="O137" s="25">
        <f t="shared" si="24"/>
        <v>40000</v>
      </c>
      <c r="P137" s="25">
        <f t="shared" si="25"/>
        <v>5712</v>
      </c>
      <c r="Q137" s="25">
        <f t="shared" si="26"/>
        <v>5712</v>
      </c>
      <c r="R137" s="25">
        <f t="shared" si="27"/>
        <v>34288</v>
      </c>
    </row>
    <row r="138" spans="1:18" x14ac:dyDescent="0.3">
      <c r="A138" s="127">
        <v>255</v>
      </c>
      <c r="B138" s="176" t="s">
        <v>261</v>
      </c>
      <c r="C138" s="169">
        <v>12801.07</v>
      </c>
      <c r="D138" s="170">
        <v>45742</v>
      </c>
      <c r="E138" s="171" t="s">
        <v>262</v>
      </c>
      <c r="F138" s="193">
        <v>12801.07</v>
      </c>
      <c r="G138" s="193">
        <v>12801.07</v>
      </c>
      <c r="H138" s="129">
        <v>0</v>
      </c>
      <c r="I138" s="193">
        <v>12801.07</v>
      </c>
      <c r="J138" s="26" t="s">
        <v>21</v>
      </c>
      <c r="K138" s="216">
        <v>20</v>
      </c>
      <c r="L138" s="214">
        <v>1</v>
      </c>
      <c r="M138" s="25">
        <f t="shared" si="22"/>
        <v>12801.07</v>
      </c>
      <c r="N138" s="25">
        <f t="shared" si="23"/>
        <v>0</v>
      </c>
      <c r="O138" s="25">
        <f t="shared" si="24"/>
        <v>12801.07</v>
      </c>
      <c r="P138" s="25">
        <f t="shared" si="25"/>
        <v>2560.2139999999999</v>
      </c>
      <c r="Q138" s="25">
        <f t="shared" si="26"/>
        <v>2560.2139999999999</v>
      </c>
      <c r="R138" s="25">
        <f t="shared" si="27"/>
        <v>10240.856</v>
      </c>
    </row>
    <row r="139" spans="1:18" x14ac:dyDescent="0.3">
      <c r="A139" s="127">
        <v>255</v>
      </c>
      <c r="B139" s="176" t="s">
        <v>264</v>
      </c>
      <c r="C139" s="169">
        <v>50912.15</v>
      </c>
      <c r="D139" s="170">
        <v>45770</v>
      </c>
      <c r="E139" s="171" t="s">
        <v>262</v>
      </c>
      <c r="F139" s="193">
        <v>50912.15</v>
      </c>
      <c r="G139" s="193">
        <v>50912.15</v>
      </c>
      <c r="H139" s="129">
        <v>0</v>
      </c>
      <c r="I139" s="193">
        <v>50912.15</v>
      </c>
      <c r="J139" s="26" t="s">
        <v>21</v>
      </c>
      <c r="K139" s="216">
        <v>20</v>
      </c>
      <c r="L139" s="214">
        <v>1</v>
      </c>
      <c r="M139" s="25">
        <f t="shared" si="22"/>
        <v>50912.15</v>
      </c>
      <c r="N139" s="25">
        <f t="shared" si="23"/>
        <v>0</v>
      </c>
      <c r="O139" s="25">
        <f t="shared" si="24"/>
        <v>50912.15</v>
      </c>
      <c r="P139" s="25">
        <f t="shared" si="25"/>
        <v>10182.43</v>
      </c>
      <c r="Q139" s="25">
        <f t="shared" si="26"/>
        <v>10182.43</v>
      </c>
      <c r="R139" s="25">
        <f t="shared" si="27"/>
        <v>40729.72</v>
      </c>
    </row>
    <row r="140" spans="1:18" x14ac:dyDescent="0.3">
      <c r="A140" s="127">
        <v>255</v>
      </c>
      <c r="B140" s="176" t="s">
        <v>149</v>
      </c>
      <c r="C140" s="169">
        <v>13813.2</v>
      </c>
      <c r="D140" s="170">
        <v>45776</v>
      </c>
      <c r="E140" s="171" t="s">
        <v>262</v>
      </c>
      <c r="F140" s="193">
        <v>13813.2</v>
      </c>
      <c r="G140" s="193">
        <v>13813.2</v>
      </c>
      <c r="H140" s="129">
        <v>0</v>
      </c>
      <c r="I140" s="193">
        <v>13813.2</v>
      </c>
      <c r="J140" s="26" t="s">
        <v>21</v>
      </c>
      <c r="K140" s="216">
        <v>20</v>
      </c>
      <c r="L140" s="214">
        <v>1</v>
      </c>
      <c r="M140" s="25">
        <f t="shared" si="22"/>
        <v>13813.2</v>
      </c>
      <c r="N140" s="25">
        <f t="shared" si="23"/>
        <v>0</v>
      </c>
      <c r="O140" s="25">
        <f t="shared" si="24"/>
        <v>13813.2</v>
      </c>
      <c r="P140" s="25">
        <f t="shared" si="25"/>
        <v>2762.64</v>
      </c>
      <c r="Q140" s="25">
        <f t="shared" si="26"/>
        <v>2762.64</v>
      </c>
      <c r="R140" s="25">
        <f t="shared" si="27"/>
        <v>11050.560000000001</v>
      </c>
    </row>
    <row r="141" spans="1:18" x14ac:dyDescent="0.3">
      <c r="A141" s="127">
        <v>255</v>
      </c>
      <c r="B141" s="176" t="s">
        <v>265</v>
      </c>
      <c r="C141" s="169">
        <v>93518</v>
      </c>
      <c r="D141" s="170">
        <v>45758</v>
      </c>
      <c r="E141" s="171" t="s">
        <v>256</v>
      </c>
      <c r="F141" s="193">
        <v>93518</v>
      </c>
      <c r="G141" s="193">
        <v>93518</v>
      </c>
      <c r="H141" s="129">
        <v>0</v>
      </c>
      <c r="I141" s="193">
        <v>93518</v>
      </c>
      <c r="J141" s="26" t="s">
        <v>21</v>
      </c>
      <c r="K141" s="216">
        <v>20</v>
      </c>
      <c r="L141" s="214">
        <v>1</v>
      </c>
      <c r="M141" s="25">
        <f t="shared" si="22"/>
        <v>93518</v>
      </c>
      <c r="N141" s="25">
        <f t="shared" si="23"/>
        <v>0</v>
      </c>
      <c r="O141" s="25">
        <f t="shared" si="24"/>
        <v>93518</v>
      </c>
      <c r="P141" s="25">
        <f t="shared" si="25"/>
        <v>18703.599999999999</v>
      </c>
      <c r="Q141" s="25">
        <f t="shared" si="26"/>
        <v>18703.599999999999</v>
      </c>
      <c r="R141" s="25">
        <f t="shared" si="27"/>
        <v>74814.399999999994</v>
      </c>
    </row>
    <row r="142" spans="1:18" x14ac:dyDescent="0.3">
      <c r="A142" s="127">
        <v>255</v>
      </c>
      <c r="B142" s="176" t="s">
        <v>266</v>
      </c>
      <c r="C142" s="169">
        <v>20966.669999999998</v>
      </c>
      <c r="D142" s="170">
        <v>45764</v>
      </c>
      <c r="E142" s="171" t="s">
        <v>256</v>
      </c>
      <c r="F142" s="193">
        <v>20966.669999999998</v>
      </c>
      <c r="G142" s="193">
        <v>20966.669999999998</v>
      </c>
      <c r="H142" s="129">
        <v>0</v>
      </c>
      <c r="I142" s="193">
        <v>20966.669999999998</v>
      </c>
      <c r="J142" s="26" t="s">
        <v>21</v>
      </c>
      <c r="K142" s="216">
        <v>20</v>
      </c>
      <c r="L142" s="214">
        <v>1</v>
      </c>
      <c r="M142" s="25">
        <f t="shared" si="22"/>
        <v>20966.669999999998</v>
      </c>
      <c r="N142" s="25">
        <f t="shared" si="23"/>
        <v>0</v>
      </c>
      <c r="O142" s="25">
        <f t="shared" si="24"/>
        <v>20966.669999999998</v>
      </c>
      <c r="P142" s="25">
        <f t="shared" si="25"/>
        <v>4193.3339999999998</v>
      </c>
      <c r="Q142" s="25">
        <f t="shared" si="26"/>
        <v>4193.3339999999998</v>
      </c>
      <c r="R142" s="25">
        <f t="shared" si="27"/>
        <v>16773.335999999999</v>
      </c>
    </row>
    <row r="143" spans="1:18" x14ac:dyDescent="0.3">
      <c r="A143" s="127">
        <v>255</v>
      </c>
      <c r="B143" s="176" t="s">
        <v>267</v>
      </c>
      <c r="C143" s="169">
        <v>104166.67</v>
      </c>
      <c r="D143" s="170">
        <v>45804</v>
      </c>
      <c r="E143" s="171" t="s">
        <v>263</v>
      </c>
      <c r="F143" s="193">
        <v>104166.67</v>
      </c>
      <c r="G143" s="193">
        <v>104166.67</v>
      </c>
      <c r="H143" s="129">
        <v>0</v>
      </c>
      <c r="I143" s="193">
        <v>104166.67</v>
      </c>
      <c r="J143" s="26" t="s">
        <v>21</v>
      </c>
      <c r="K143" s="216">
        <v>20</v>
      </c>
      <c r="L143" s="214">
        <v>1</v>
      </c>
      <c r="M143" s="25">
        <f t="shared" si="22"/>
        <v>104166.67</v>
      </c>
      <c r="N143" s="25">
        <f t="shared" si="23"/>
        <v>0</v>
      </c>
      <c r="O143" s="25">
        <f t="shared" si="24"/>
        <v>104166.67</v>
      </c>
      <c r="P143" s="25">
        <f t="shared" si="25"/>
        <v>20833.333999999999</v>
      </c>
      <c r="Q143" s="25">
        <f t="shared" si="26"/>
        <v>20833.333999999999</v>
      </c>
      <c r="R143" s="25">
        <f t="shared" si="27"/>
        <v>83333.335999999996</v>
      </c>
    </row>
    <row r="144" spans="1:18" x14ac:dyDescent="0.3">
      <c r="A144" s="127">
        <v>255</v>
      </c>
      <c r="B144" s="176" t="s">
        <v>268</v>
      </c>
      <c r="C144" s="169">
        <v>16666.669999999998</v>
      </c>
      <c r="D144" s="170">
        <v>45826</v>
      </c>
      <c r="E144" s="171" t="s">
        <v>262</v>
      </c>
      <c r="F144" s="193">
        <v>16666.669999999998</v>
      </c>
      <c r="G144" s="193">
        <v>16666.669999999998</v>
      </c>
      <c r="H144" s="129">
        <v>0</v>
      </c>
      <c r="I144" s="193">
        <v>16666.669999999998</v>
      </c>
      <c r="J144" s="26" t="s">
        <v>21</v>
      </c>
      <c r="K144" s="216">
        <v>20</v>
      </c>
      <c r="L144" s="214">
        <v>1</v>
      </c>
      <c r="M144" s="25">
        <f t="shared" ref="M144:M147" si="28">G144</f>
        <v>16666.669999999998</v>
      </c>
      <c r="N144" s="25">
        <f t="shared" ref="N144:N147" si="29">L144*H144</f>
        <v>0</v>
      </c>
      <c r="O144" s="25">
        <f t="shared" ref="O144:O147" si="30">M144-N144</f>
        <v>16666.669999999998</v>
      </c>
      <c r="P144" s="25">
        <f t="shared" ref="P144:P145" si="31">M144*K144/100</f>
        <v>3333.3339999999998</v>
      </c>
      <c r="Q144" s="25">
        <f t="shared" ref="Q144:Q145" si="32">N144+P144</f>
        <v>3333.3339999999998</v>
      </c>
      <c r="R144" s="25">
        <f t="shared" ref="R144:R145" si="33">M144-Q144</f>
        <v>13333.335999999999</v>
      </c>
    </row>
    <row r="145" spans="1:18" ht="22.8" x14ac:dyDescent="0.3">
      <c r="A145" s="127">
        <v>255</v>
      </c>
      <c r="B145" s="176" t="s">
        <v>269</v>
      </c>
      <c r="C145" s="169">
        <v>17500</v>
      </c>
      <c r="D145" s="170">
        <v>45833</v>
      </c>
      <c r="E145" s="171" t="s">
        <v>262</v>
      </c>
      <c r="F145" s="193">
        <v>17500</v>
      </c>
      <c r="G145" s="193">
        <v>17500</v>
      </c>
      <c r="H145" s="129">
        <v>0</v>
      </c>
      <c r="I145" s="193">
        <v>17500</v>
      </c>
      <c r="J145" s="26" t="s">
        <v>21</v>
      </c>
      <c r="K145" s="216">
        <v>20</v>
      </c>
      <c r="L145" s="214">
        <v>1</v>
      </c>
      <c r="M145" s="25">
        <f t="shared" si="28"/>
        <v>17500</v>
      </c>
      <c r="N145" s="25">
        <f t="shared" si="29"/>
        <v>0</v>
      </c>
      <c r="O145" s="25">
        <f t="shared" si="30"/>
        <v>17500</v>
      </c>
      <c r="P145" s="25">
        <f t="shared" si="31"/>
        <v>3500</v>
      </c>
      <c r="Q145" s="25">
        <f t="shared" si="32"/>
        <v>3500</v>
      </c>
      <c r="R145" s="25">
        <f t="shared" si="33"/>
        <v>14000</v>
      </c>
    </row>
    <row r="146" spans="1:18" x14ac:dyDescent="0.3">
      <c r="A146" s="127">
        <v>255</v>
      </c>
      <c r="B146" s="176"/>
      <c r="C146" s="169">
        <v>51666.67</v>
      </c>
      <c r="D146" s="170">
        <v>45839</v>
      </c>
      <c r="E146" s="171" t="s">
        <v>270</v>
      </c>
      <c r="F146" s="193">
        <v>51666.67</v>
      </c>
      <c r="G146" s="193">
        <v>51666.67</v>
      </c>
      <c r="H146" s="129">
        <v>0</v>
      </c>
      <c r="I146" s="193">
        <v>51666.67</v>
      </c>
      <c r="J146" s="26" t="s">
        <v>21</v>
      </c>
      <c r="K146" s="216">
        <v>20</v>
      </c>
      <c r="L146" s="214">
        <v>1</v>
      </c>
      <c r="M146" s="25">
        <f t="shared" si="28"/>
        <v>51666.67</v>
      </c>
      <c r="N146" s="25">
        <f t="shared" si="29"/>
        <v>0</v>
      </c>
      <c r="O146" s="25">
        <f t="shared" si="30"/>
        <v>51666.67</v>
      </c>
      <c r="P146" s="25">
        <f t="shared" ref="P146:P147" si="34">M146*K146/100</f>
        <v>10333.333999999999</v>
      </c>
      <c r="Q146" s="25">
        <f t="shared" ref="Q146:Q147" si="35">N146+P146</f>
        <v>10333.333999999999</v>
      </c>
      <c r="R146" s="25">
        <f t="shared" ref="R146:R147" si="36">M146-Q146</f>
        <v>41333.335999999996</v>
      </c>
    </row>
    <row r="147" spans="1:18" x14ac:dyDescent="0.3">
      <c r="A147" s="127">
        <v>255</v>
      </c>
      <c r="B147" s="176"/>
      <c r="C147" s="169">
        <v>22000</v>
      </c>
      <c r="D147" s="170">
        <v>45840</v>
      </c>
      <c r="E147" s="171" t="s">
        <v>167</v>
      </c>
      <c r="F147" s="193">
        <v>22000</v>
      </c>
      <c r="G147" s="193">
        <v>22000</v>
      </c>
      <c r="H147" s="129">
        <v>0</v>
      </c>
      <c r="I147" s="193">
        <v>22000</v>
      </c>
      <c r="J147" s="26" t="s">
        <v>21</v>
      </c>
      <c r="K147" s="216">
        <v>20</v>
      </c>
      <c r="L147" s="214">
        <v>1</v>
      </c>
      <c r="M147" s="25">
        <f t="shared" si="28"/>
        <v>22000</v>
      </c>
      <c r="N147" s="25">
        <f t="shared" si="29"/>
        <v>0</v>
      </c>
      <c r="O147" s="25">
        <f t="shared" si="30"/>
        <v>22000</v>
      </c>
      <c r="P147" s="25">
        <f t="shared" si="34"/>
        <v>4400</v>
      </c>
      <c r="Q147" s="25">
        <f t="shared" si="35"/>
        <v>4400</v>
      </c>
      <c r="R147" s="25">
        <f t="shared" si="36"/>
        <v>17600</v>
      </c>
    </row>
    <row r="148" spans="1:18" x14ac:dyDescent="0.3">
      <c r="A148" s="127">
        <v>255</v>
      </c>
      <c r="B148" s="176" t="s">
        <v>149</v>
      </c>
      <c r="C148" s="169">
        <v>9461</v>
      </c>
      <c r="D148" s="170">
        <v>45859</v>
      </c>
      <c r="E148" s="171" t="s">
        <v>262</v>
      </c>
      <c r="F148" s="193">
        <v>9461</v>
      </c>
      <c r="G148" s="193">
        <v>9461</v>
      </c>
      <c r="H148" s="129">
        <v>0</v>
      </c>
      <c r="I148" s="193">
        <v>9461</v>
      </c>
      <c r="J148" s="26" t="s">
        <v>21</v>
      </c>
      <c r="K148" s="216">
        <v>20</v>
      </c>
      <c r="L148" s="214">
        <v>1</v>
      </c>
      <c r="M148" s="25">
        <f t="shared" ref="M148:M154" si="37">G148</f>
        <v>9461</v>
      </c>
      <c r="N148" s="25">
        <f t="shared" ref="N148:N155" si="38">L148*H148</f>
        <v>0</v>
      </c>
      <c r="O148" s="25">
        <f t="shared" ref="O148:O154" si="39">M148-N148</f>
        <v>9461</v>
      </c>
      <c r="P148" s="25">
        <f t="shared" ref="P148:P155" si="40">M148*K148/100</f>
        <v>1892.2</v>
      </c>
      <c r="Q148" s="25">
        <f t="shared" ref="Q148:Q155" si="41">N148+P148</f>
        <v>1892.2</v>
      </c>
      <c r="R148" s="25">
        <f t="shared" ref="R148:R155" si="42">M148-Q148</f>
        <v>7568.8</v>
      </c>
    </row>
    <row r="149" spans="1:18" x14ac:dyDescent="0.3">
      <c r="A149" s="127">
        <v>255</v>
      </c>
      <c r="B149" s="176" t="s">
        <v>149</v>
      </c>
      <c r="C149" s="169">
        <v>12000</v>
      </c>
      <c r="D149" s="170">
        <v>45870</v>
      </c>
      <c r="E149" s="171" t="s">
        <v>262</v>
      </c>
      <c r="F149" s="193">
        <v>12000</v>
      </c>
      <c r="G149" s="193">
        <v>12000</v>
      </c>
      <c r="H149" s="129">
        <v>0</v>
      </c>
      <c r="I149" s="193">
        <v>12000</v>
      </c>
      <c r="J149" s="26" t="s">
        <v>21</v>
      </c>
      <c r="K149" s="216">
        <v>20</v>
      </c>
      <c r="L149" s="214">
        <v>1</v>
      </c>
      <c r="M149" s="25">
        <f t="shared" si="37"/>
        <v>12000</v>
      </c>
      <c r="N149" s="25">
        <f t="shared" si="38"/>
        <v>0</v>
      </c>
      <c r="O149" s="25">
        <f t="shared" si="39"/>
        <v>12000</v>
      </c>
      <c r="P149" s="25">
        <f t="shared" si="40"/>
        <v>2400</v>
      </c>
      <c r="Q149" s="25">
        <f t="shared" si="41"/>
        <v>2400</v>
      </c>
      <c r="R149" s="25">
        <f t="shared" si="42"/>
        <v>9600</v>
      </c>
    </row>
    <row r="150" spans="1:18" x14ac:dyDescent="0.3">
      <c r="A150" s="127">
        <v>255</v>
      </c>
      <c r="B150" s="176"/>
      <c r="C150" s="169">
        <v>13332.5</v>
      </c>
      <c r="D150" s="170">
        <v>45880</v>
      </c>
      <c r="E150" s="171" t="s">
        <v>271</v>
      </c>
      <c r="F150" s="193">
        <v>13332.5</v>
      </c>
      <c r="G150" s="193">
        <v>13332.5</v>
      </c>
      <c r="H150" s="129">
        <v>0</v>
      </c>
      <c r="I150" s="193">
        <v>13332.5</v>
      </c>
      <c r="J150" s="26" t="s">
        <v>21</v>
      </c>
      <c r="K150" s="216"/>
      <c r="L150" s="214">
        <v>1</v>
      </c>
      <c r="M150" s="25">
        <f t="shared" si="37"/>
        <v>13332.5</v>
      </c>
      <c r="N150" s="25">
        <f t="shared" si="38"/>
        <v>0</v>
      </c>
      <c r="O150" s="25">
        <f t="shared" si="39"/>
        <v>13332.5</v>
      </c>
      <c r="P150" s="25">
        <f t="shared" si="40"/>
        <v>0</v>
      </c>
      <c r="Q150" s="25">
        <f t="shared" si="41"/>
        <v>0</v>
      </c>
      <c r="R150" s="25">
        <f t="shared" si="42"/>
        <v>13332.5</v>
      </c>
    </row>
    <row r="151" spans="1:18" ht="22.8" x14ac:dyDescent="0.3">
      <c r="A151" s="127">
        <v>255</v>
      </c>
      <c r="B151" s="176" t="s">
        <v>272</v>
      </c>
      <c r="C151" s="169">
        <v>21944.44</v>
      </c>
      <c r="D151" s="170">
        <v>45887</v>
      </c>
      <c r="E151" s="171" t="s">
        <v>262</v>
      </c>
      <c r="F151" s="193">
        <v>21944.44</v>
      </c>
      <c r="G151" s="193">
        <v>21944.44</v>
      </c>
      <c r="H151" s="129">
        <v>0</v>
      </c>
      <c r="I151" s="193">
        <v>21944.44</v>
      </c>
      <c r="J151" s="26" t="s">
        <v>21</v>
      </c>
      <c r="K151" s="216">
        <v>20</v>
      </c>
      <c r="L151" s="214">
        <v>1</v>
      </c>
      <c r="M151" s="25">
        <f t="shared" si="37"/>
        <v>21944.44</v>
      </c>
      <c r="N151" s="25">
        <f t="shared" si="38"/>
        <v>0</v>
      </c>
      <c r="O151" s="25">
        <f t="shared" si="39"/>
        <v>21944.44</v>
      </c>
      <c r="P151" s="25">
        <f t="shared" si="40"/>
        <v>4388.8879999999999</v>
      </c>
      <c r="Q151" s="25">
        <f t="shared" si="41"/>
        <v>4388.8879999999999</v>
      </c>
      <c r="R151" s="25">
        <f t="shared" si="42"/>
        <v>17555.552</v>
      </c>
    </row>
    <row r="152" spans="1:18" ht="22.8" x14ac:dyDescent="0.3">
      <c r="A152" s="127">
        <v>255</v>
      </c>
      <c r="B152" s="176" t="s">
        <v>273</v>
      </c>
      <c r="C152" s="169">
        <v>12000</v>
      </c>
      <c r="D152" s="170">
        <v>45892</v>
      </c>
      <c r="E152" s="171" t="s">
        <v>262</v>
      </c>
      <c r="F152" s="193">
        <v>12000</v>
      </c>
      <c r="G152" s="193">
        <v>12000</v>
      </c>
      <c r="H152" s="129">
        <v>0</v>
      </c>
      <c r="I152" s="193">
        <v>12000</v>
      </c>
      <c r="J152" s="26" t="s">
        <v>21</v>
      </c>
      <c r="K152" s="216">
        <v>20</v>
      </c>
      <c r="L152" s="214">
        <v>1</v>
      </c>
      <c r="M152" s="25">
        <f t="shared" si="37"/>
        <v>12000</v>
      </c>
      <c r="N152" s="25">
        <f t="shared" si="38"/>
        <v>0</v>
      </c>
      <c r="O152" s="25">
        <f t="shared" si="39"/>
        <v>12000</v>
      </c>
      <c r="P152" s="25">
        <f t="shared" si="40"/>
        <v>2400</v>
      </c>
      <c r="Q152" s="25">
        <f t="shared" si="41"/>
        <v>2400</v>
      </c>
      <c r="R152" s="25">
        <f t="shared" si="42"/>
        <v>9600</v>
      </c>
    </row>
    <row r="153" spans="1:18" ht="22.8" x14ac:dyDescent="0.3">
      <c r="A153" s="127">
        <v>255</v>
      </c>
      <c r="B153" s="176" t="s">
        <v>274</v>
      </c>
      <c r="C153" s="169">
        <v>120000</v>
      </c>
      <c r="D153" s="170">
        <v>45923</v>
      </c>
      <c r="E153" s="171" t="s">
        <v>275</v>
      </c>
      <c r="F153" s="193">
        <v>12000</v>
      </c>
      <c r="G153" s="193">
        <v>12000</v>
      </c>
      <c r="H153" s="129">
        <v>0</v>
      </c>
      <c r="I153" s="193">
        <v>12000</v>
      </c>
      <c r="J153" s="26" t="s">
        <v>21</v>
      </c>
      <c r="K153" s="216">
        <v>20</v>
      </c>
      <c r="L153" s="214">
        <v>1</v>
      </c>
      <c r="M153" s="25">
        <f t="shared" si="37"/>
        <v>12000</v>
      </c>
      <c r="N153" s="25">
        <f t="shared" si="38"/>
        <v>0</v>
      </c>
      <c r="O153" s="25">
        <f t="shared" si="39"/>
        <v>12000</v>
      </c>
      <c r="P153" s="25">
        <f t="shared" si="40"/>
        <v>2400</v>
      </c>
      <c r="Q153" s="25">
        <f t="shared" si="41"/>
        <v>2400</v>
      </c>
      <c r="R153" s="25">
        <f t="shared" si="42"/>
        <v>9600</v>
      </c>
    </row>
    <row r="154" spans="1:18" ht="34.200000000000003" x14ac:dyDescent="0.3">
      <c r="A154" s="127">
        <v>255</v>
      </c>
      <c r="B154" s="176" t="s">
        <v>276</v>
      </c>
      <c r="C154" s="169">
        <v>18080</v>
      </c>
      <c r="D154" s="170">
        <v>45854</v>
      </c>
      <c r="E154" s="171" t="s">
        <v>250</v>
      </c>
      <c r="F154" s="193">
        <v>18080</v>
      </c>
      <c r="G154" s="193">
        <v>18080</v>
      </c>
      <c r="H154" s="129">
        <v>0</v>
      </c>
      <c r="I154" s="193">
        <v>18080</v>
      </c>
      <c r="J154" s="26" t="s">
        <v>21</v>
      </c>
      <c r="K154" s="216">
        <v>20</v>
      </c>
      <c r="L154" s="214">
        <v>1</v>
      </c>
      <c r="M154" s="25">
        <f>G154</f>
        <v>18080</v>
      </c>
      <c r="N154" s="25">
        <f t="shared" si="38"/>
        <v>0</v>
      </c>
      <c r="O154" s="25">
        <f>M154-N154</f>
        <v>18080</v>
      </c>
      <c r="P154" s="25">
        <f t="shared" si="40"/>
        <v>3616</v>
      </c>
      <c r="Q154" s="25">
        <f t="shared" si="41"/>
        <v>3616</v>
      </c>
      <c r="R154" s="25">
        <f t="shared" si="42"/>
        <v>14464</v>
      </c>
    </row>
    <row r="155" spans="1:18" ht="22.8" x14ac:dyDescent="0.3">
      <c r="A155" s="127">
        <v>255</v>
      </c>
      <c r="B155" s="176" t="s">
        <v>277</v>
      </c>
      <c r="C155" s="169">
        <v>32666.68</v>
      </c>
      <c r="D155" s="170">
        <v>45923</v>
      </c>
      <c r="E155" s="171" t="s">
        <v>278</v>
      </c>
      <c r="F155" s="193">
        <v>32666.68</v>
      </c>
      <c r="G155" s="193">
        <v>32666.68</v>
      </c>
      <c r="H155" s="129">
        <v>0</v>
      </c>
      <c r="I155" s="193">
        <v>32666.68</v>
      </c>
      <c r="J155" s="26" t="s">
        <v>21</v>
      </c>
      <c r="K155" s="216">
        <v>25</v>
      </c>
      <c r="L155" s="214">
        <v>1</v>
      </c>
      <c r="M155" s="25">
        <f>G155</f>
        <v>32666.68</v>
      </c>
      <c r="N155" s="25">
        <f t="shared" ref="N155" si="43">L155*H155</f>
        <v>0</v>
      </c>
      <c r="O155" s="25">
        <f>M155-N155</f>
        <v>32666.68</v>
      </c>
      <c r="P155" s="25">
        <f t="shared" si="40"/>
        <v>8166.67</v>
      </c>
      <c r="Q155" s="25">
        <f t="shared" si="41"/>
        <v>8166.67</v>
      </c>
      <c r="R155" s="25">
        <f t="shared" si="42"/>
        <v>24500.010000000002</v>
      </c>
    </row>
    <row r="156" spans="1:18" x14ac:dyDescent="0.3">
      <c r="A156" s="21"/>
      <c r="B156" s="57" t="s">
        <v>22</v>
      </c>
      <c r="C156" s="86">
        <f>SUM(C128:C155)</f>
        <v>1596004.2699999996</v>
      </c>
      <c r="D156" s="86"/>
      <c r="E156" s="86">
        <f t="shared" ref="E156:J156" si="44">SUM(E128:E153)</f>
        <v>0</v>
      </c>
      <c r="F156" s="86">
        <f>SUM(F128:F155)</f>
        <v>1488004.2699999996</v>
      </c>
      <c r="G156" s="86">
        <f>SUM(G128:G155)</f>
        <v>1488004.2699999996</v>
      </c>
      <c r="H156" s="86">
        <f>SUM(H128:H155)</f>
        <v>0</v>
      </c>
      <c r="I156" s="86">
        <f>SUM(I128:I155)</f>
        <v>1488004.2699999996</v>
      </c>
      <c r="J156" s="86">
        <f t="shared" si="44"/>
        <v>0</v>
      </c>
      <c r="K156" s="86"/>
      <c r="L156" s="86"/>
      <c r="M156" s="86">
        <f>SUM(M128:M154)</f>
        <v>1455337.5899999996</v>
      </c>
      <c r="N156" s="86">
        <f>SUM(N128:N155)</f>
        <v>0</v>
      </c>
      <c r="O156" s="86">
        <f>SUM(O128:O154)</f>
        <v>1455337.5899999996</v>
      </c>
      <c r="P156" s="86">
        <f>SUM(P128:P154)</f>
        <v>207198.31800000003</v>
      </c>
      <c r="Q156" s="86">
        <f>SUM(Q128:Q154)</f>
        <v>207198.31800000003</v>
      </c>
      <c r="R156" s="86">
        <f>SUM(R128:R154)</f>
        <v>1248139.2719999999</v>
      </c>
    </row>
    <row r="157" spans="1:18" x14ac:dyDescent="0.3">
      <c r="G157" s="29"/>
      <c r="M157" s="29">
        <f>M156-G156</f>
        <v>-32666.679999999935</v>
      </c>
    </row>
    <row r="158" spans="1:18" x14ac:dyDescent="0.3">
      <c r="G158" s="29">
        <f>G156+G122+F172</f>
        <v>9300817.5488556642</v>
      </c>
    </row>
    <row r="159" spans="1:18" x14ac:dyDescent="0.3">
      <c r="G159" s="29"/>
      <c r="P159" s="29">
        <f>P156+P122</f>
        <v>1349230.7717425199</v>
      </c>
    </row>
    <row r="160" spans="1:18" x14ac:dyDescent="0.3">
      <c r="P160">
        <f>P159/4</f>
        <v>337307.69293562998</v>
      </c>
    </row>
    <row r="162" spans="1:13" ht="15" thickBot="1" x14ac:dyDescent="0.35"/>
    <row r="163" spans="1:13" x14ac:dyDescent="0.3">
      <c r="A163" s="223" t="s">
        <v>40</v>
      </c>
      <c r="B163" s="224"/>
      <c r="C163" s="224"/>
      <c r="D163" s="224"/>
      <c r="E163" s="224"/>
      <c r="F163" s="224"/>
      <c r="G163" s="224"/>
      <c r="H163" s="224"/>
      <c r="I163" s="224"/>
      <c r="J163" s="225"/>
    </row>
    <row r="164" spans="1:13" ht="15" thickBot="1" x14ac:dyDescent="0.35">
      <c r="A164" s="226"/>
      <c r="B164" s="227"/>
      <c r="C164" s="227"/>
      <c r="D164" s="227"/>
      <c r="E164" s="227"/>
      <c r="F164" s="227"/>
      <c r="G164" s="227"/>
      <c r="H164" s="227"/>
      <c r="I164" s="227"/>
      <c r="J164" s="228"/>
    </row>
    <row r="167" spans="1:13" ht="15.6" x14ac:dyDescent="0.3">
      <c r="A167" s="188" t="s">
        <v>173</v>
      </c>
      <c r="B167" s="189"/>
      <c r="C167" s="188"/>
      <c r="D167" s="188"/>
      <c r="E167" s="188"/>
      <c r="F167" s="190"/>
      <c r="G167" s="191"/>
      <c r="H167" s="191"/>
      <c r="I167" s="133"/>
      <c r="J167" s="133"/>
    </row>
    <row r="168" spans="1:13" ht="15" customHeight="1" thickBot="1" x14ac:dyDescent="0.35">
      <c r="A168" s="188" t="s">
        <v>36</v>
      </c>
      <c r="B168" s="189"/>
      <c r="C168" s="188"/>
      <c r="D168" s="188"/>
      <c r="E168" s="188"/>
      <c r="F168" s="190"/>
      <c r="G168" s="191"/>
      <c r="H168" s="191"/>
      <c r="I168" s="133"/>
      <c r="J168" s="133"/>
    </row>
    <row r="169" spans="1:13" ht="15" customHeight="1" thickBot="1" x14ac:dyDescent="0.35">
      <c r="A169" s="229" t="s">
        <v>0</v>
      </c>
      <c r="B169" s="230"/>
      <c r="C169" s="230"/>
      <c r="D169" s="230"/>
      <c r="E169" s="168"/>
      <c r="F169" s="135"/>
      <c r="G169" s="135"/>
      <c r="H169" s="136"/>
      <c r="I169" s="233"/>
      <c r="J169" s="234"/>
      <c r="K169" s="235"/>
      <c r="L169" s="233"/>
      <c r="M169" s="234"/>
    </row>
    <row r="170" spans="1:13" ht="24.6" thickBot="1" x14ac:dyDescent="0.35">
      <c r="A170" s="137" t="s">
        <v>1</v>
      </c>
      <c r="B170" s="138" t="s">
        <v>20</v>
      </c>
      <c r="C170" s="138" t="s">
        <v>3</v>
      </c>
      <c r="D170" s="139" t="s">
        <v>4</v>
      </c>
      <c r="E170" s="139" t="s">
        <v>5</v>
      </c>
      <c r="F170" s="140" t="s">
        <v>6</v>
      </c>
      <c r="G170" s="141" t="s">
        <v>9</v>
      </c>
      <c r="H170" s="142" t="s">
        <v>10</v>
      </c>
      <c r="I170" s="143" t="s">
        <v>12</v>
      </c>
      <c r="J170" s="143" t="s">
        <v>13</v>
      </c>
      <c r="K170" s="192"/>
      <c r="L170" s="143"/>
      <c r="M170" s="143"/>
    </row>
    <row r="171" spans="1:13" ht="15" thickBot="1" x14ac:dyDescent="0.35">
      <c r="A171" s="126">
        <v>255</v>
      </c>
      <c r="B171" s="176" t="s">
        <v>174</v>
      </c>
      <c r="C171" s="193">
        <v>2000</v>
      </c>
      <c r="D171" s="171">
        <v>44530</v>
      </c>
      <c r="E171" s="171" t="s">
        <v>175</v>
      </c>
      <c r="F171" s="172">
        <v>2000</v>
      </c>
      <c r="G171" s="175" t="s">
        <v>17</v>
      </c>
      <c r="H171" s="174">
        <v>50</v>
      </c>
      <c r="I171" s="173">
        <v>2000</v>
      </c>
      <c r="J171" s="173">
        <f t="shared" ref="J171" si="45">F171-I171</f>
        <v>0</v>
      </c>
      <c r="K171" s="173"/>
      <c r="L171" s="173"/>
      <c r="M171" s="173"/>
    </row>
    <row r="172" spans="1:13" ht="15" thickBot="1" x14ac:dyDescent="0.35">
      <c r="A172" s="194"/>
      <c r="B172" s="195" t="s">
        <v>22</v>
      </c>
      <c r="C172" s="196">
        <f>SUM(C171:C171)</f>
        <v>2000</v>
      </c>
      <c r="D172" s="197"/>
      <c r="E172" s="197"/>
      <c r="F172" s="196">
        <f>SUM(F171:F171)</f>
        <v>2000</v>
      </c>
      <c r="G172" s="196"/>
      <c r="H172" s="198"/>
      <c r="I172" s="199">
        <f>SUM(I171:I171)</f>
        <v>2000</v>
      </c>
      <c r="J172" s="199">
        <f>SUM(J171:J171)</f>
        <v>0</v>
      </c>
      <c r="K172" s="199"/>
      <c r="L172" s="199"/>
      <c r="M172" s="199"/>
    </row>
    <row r="173" spans="1:13" x14ac:dyDescent="0.3">
      <c r="A173" s="133"/>
      <c r="B173" s="200"/>
      <c r="C173" s="133"/>
      <c r="D173" s="133"/>
      <c r="E173" s="133"/>
      <c r="F173" s="133"/>
      <c r="G173" s="133"/>
      <c r="H173" s="133"/>
      <c r="I173" s="133"/>
      <c r="J173" s="133"/>
    </row>
    <row r="174" spans="1:13" ht="15" thickBot="1" x14ac:dyDescent="0.35">
      <c r="A174" s="133"/>
      <c r="B174" s="200"/>
      <c r="C174" s="133"/>
      <c r="D174" s="133"/>
      <c r="E174" s="133"/>
      <c r="F174" s="133"/>
      <c r="G174" s="133"/>
      <c r="H174" s="133"/>
      <c r="I174" s="133"/>
      <c r="J174" s="133"/>
    </row>
    <row r="175" spans="1:13" ht="15" thickBot="1" x14ac:dyDescent="0.35">
      <c r="A175" s="152"/>
      <c r="B175" s="153" t="s">
        <v>22</v>
      </c>
      <c r="C175" s="154">
        <f>SUM(C171:C174)</f>
        <v>4000</v>
      </c>
      <c r="D175" s="153"/>
      <c r="E175" s="153"/>
      <c r="F175" s="154">
        <f>SUM(F171:F174)</f>
        <v>4000</v>
      </c>
      <c r="G175" s="154"/>
      <c r="H175" s="155"/>
      <c r="I175" s="156">
        <f>SUM(I171:I174)</f>
        <v>4000</v>
      </c>
      <c r="J175" s="156">
        <f>SUM(J171:J174)</f>
        <v>0</v>
      </c>
    </row>
    <row r="176" spans="1:13" x14ac:dyDescent="0.3">
      <c r="A176" s="133"/>
      <c r="B176" s="133"/>
      <c r="C176" s="133"/>
      <c r="D176" s="133"/>
      <c r="E176" s="133"/>
      <c r="F176" s="133"/>
      <c r="G176" s="133"/>
      <c r="H176" s="133"/>
      <c r="I176" s="133"/>
      <c r="J176" s="133"/>
    </row>
    <row r="177" spans="5:8" x14ac:dyDescent="0.3">
      <c r="E177" s="45"/>
      <c r="F177" s="45"/>
      <c r="G177" s="45"/>
      <c r="H177" s="45"/>
    </row>
    <row r="178" spans="5:8" x14ac:dyDescent="0.3">
      <c r="E178" s="23"/>
      <c r="F178" s="43" t="s">
        <v>26</v>
      </c>
      <c r="G178" s="43" t="s">
        <v>25</v>
      </c>
      <c r="H178" s="45"/>
    </row>
    <row r="179" spans="5:8" x14ac:dyDescent="0.3">
      <c r="E179" s="23" t="s">
        <v>23</v>
      </c>
      <c r="F179" s="25">
        <f>G122</f>
        <v>7810813.2788556647</v>
      </c>
      <c r="G179" s="25"/>
      <c r="H179" s="45"/>
    </row>
    <row r="180" spans="5:8" x14ac:dyDescent="0.3">
      <c r="E180" s="23" t="s">
        <v>24</v>
      </c>
      <c r="F180" s="25">
        <f>F172</f>
        <v>2000</v>
      </c>
      <c r="G180" s="25"/>
    </row>
    <row r="181" spans="5:8" x14ac:dyDescent="0.3">
      <c r="E181" s="23" t="s">
        <v>43</v>
      </c>
      <c r="F181" s="25">
        <f>F156</f>
        <v>1488004.2699999996</v>
      </c>
      <c r="G181" s="25"/>
    </row>
    <row r="182" spans="5:8" x14ac:dyDescent="0.3">
      <c r="E182" s="66" t="s">
        <v>22</v>
      </c>
      <c r="F182" s="43">
        <f>SUM(F179:F181)</f>
        <v>9300817.5488556642</v>
      </c>
      <c r="G182" s="43">
        <f>SUM(G179:G181)</f>
        <v>0</v>
      </c>
    </row>
    <row r="183" spans="5:8" x14ac:dyDescent="0.3">
      <c r="E183" s="42"/>
      <c r="F183" s="41"/>
      <c r="G183" s="41"/>
    </row>
    <row r="184" spans="5:8" x14ac:dyDescent="0.3">
      <c r="E184" s="67" t="s">
        <v>27</v>
      </c>
      <c r="F184" s="41">
        <f>F175+F156+F122</f>
        <v>7035602.0700000003</v>
      </c>
      <c r="G184" s="41">
        <v>135199.43</v>
      </c>
      <c r="H184" s="29">
        <f>F184-G184</f>
        <v>6900402.6400000006</v>
      </c>
    </row>
    <row r="185" spans="5:8" x14ac:dyDescent="0.3">
      <c r="E185" s="67" t="s">
        <v>30</v>
      </c>
      <c r="F185" s="41">
        <f>F182-F184</f>
        <v>2265215.4788556639</v>
      </c>
      <c r="G185" s="41"/>
    </row>
    <row r="186" spans="5:8" x14ac:dyDescent="0.3">
      <c r="E186" s="67" t="s">
        <v>29</v>
      </c>
      <c r="F186" s="41">
        <v>0</v>
      </c>
      <c r="G186" s="41"/>
    </row>
    <row r="187" spans="5:8" x14ac:dyDescent="0.3">
      <c r="E187" s="68" t="s">
        <v>28</v>
      </c>
      <c r="F187" s="69">
        <f>F185-F186</f>
        <v>2265215.4788556639</v>
      </c>
      <c r="G187" s="41"/>
    </row>
  </sheetData>
  <mergeCells count="9">
    <mergeCell ref="A169:D169"/>
    <mergeCell ref="I169:J169"/>
    <mergeCell ref="A1:D1"/>
    <mergeCell ref="A163:J164"/>
    <mergeCell ref="M1:O1"/>
    <mergeCell ref="A126:D126"/>
    <mergeCell ref="G126:K126"/>
    <mergeCell ref="M126:O126"/>
    <mergeCell ref="K169:M169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"/>
  <sheetViews>
    <sheetView tabSelected="1" topLeftCell="A22" workbookViewId="0">
      <selection activeCell="B40" sqref="B40"/>
    </sheetView>
  </sheetViews>
  <sheetFormatPr defaultRowHeight="14.4" x14ac:dyDescent="0.3"/>
  <cols>
    <col min="1" max="1" width="8.21875" bestFit="1" customWidth="1"/>
    <col min="2" max="2" width="23.88671875" customWidth="1"/>
    <col min="3" max="3" width="11.5546875" bestFit="1" customWidth="1"/>
    <col min="4" max="4" width="8.77734375" bestFit="1" customWidth="1"/>
    <col min="5" max="5" width="15.5546875" bestFit="1" customWidth="1"/>
    <col min="6" max="8" width="10.109375" bestFit="1" customWidth="1"/>
    <col min="9" max="9" width="11.6640625" bestFit="1" customWidth="1"/>
    <col min="10" max="10" width="8.5546875" bestFit="1" customWidth="1"/>
    <col min="11" max="12" width="8.77734375" bestFit="1" customWidth="1"/>
    <col min="13" max="13" width="11.5546875" customWidth="1"/>
    <col min="14" max="15" width="10.109375" bestFit="1" customWidth="1"/>
    <col min="16" max="16" width="20.21875" customWidth="1"/>
    <col min="17" max="18" width="10.109375" bestFit="1" customWidth="1"/>
  </cols>
  <sheetData>
    <row r="1" spans="1:18" ht="19.8" thickBot="1" x14ac:dyDescent="0.35">
      <c r="A1" s="218" t="s">
        <v>0</v>
      </c>
      <c r="B1" s="219"/>
      <c r="C1" s="219"/>
      <c r="D1" s="219"/>
      <c r="E1" s="201"/>
      <c r="F1" s="2"/>
      <c r="G1" s="220">
        <v>45657</v>
      </c>
      <c r="H1" s="220"/>
      <c r="I1" s="220"/>
      <c r="J1" s="220"/>
      <c r="K1" s="221"/>
      <c r="L1" s="8"/>
      <c r="M1" s="222">
        <v>45657</v>
      </c>
      <c r="N1" s="222"/>
      <c r="O1" s="222"/>
      <c r="P1" s="5" t="s">
        <v>243</v>
      </c>
      <c r="Q1" s="6"/>
      <c r="R1" s="7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9" t="s">
        <v>15</v>
      </c>
      <c r="H2" s="12" t="s">
        <v>16</v>
      </c>
      <c r="I2" s="12" t="s">
        <v>18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18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126">
        <v>264</v>
      </c>
      <c r="B3" s="127" t="s">
        <v>176</v>
      </c>
      <c r="C3" s="169">
        <v>2940887.9</v>
      </c>
      <c r="D3" s="170">
        <v>45291</v>
      </c>
      <c r="E3" s="171" t="s">
        <v>177</v>
      </c>
      <c r="F3" s="172">
        <v>2940887.9</v>
      </c>
      <c r="G3" s="172">
        <v>3779776.1734750001</v>
      </c>
      <c r="H3" s="173">
        <v>755955.23469500011</v>
      </c>
      <c r="I3" s="173">
        <f>G3-H3</f>
        <v>3023820.93878</v>
      </c>
      <c r="J3" s="175" t="s">
        <v>21</v>
      </c>
      <c r="K3" s="174">
        <v>20</v>
      </c>
      <c r="L3" s="28">
        <v>1</v>
      </c>
      <c r="M3" s="24">
        <f>G3*L3</f>
        <v>3779776.1734750001</v>
      </c>
      <c r="N3" s="24">
        <f>H3*L3</f>
        <v>755955.23469500011</v>
      </c>
      <c r="O3" s="24">
        <f>M3-N3</f>
        <v>3023820.93878</v>
      </c>
      <c r="P3" s="25">
        <f>O3*K3/100</f>
        <v>604764.18775599997</v>
      </c>
      <c r="Q3" s="25">
        <f>P3+N3</f>
        <v>1360719.4224510002</v>
      </c>
      <c r="R3" s="22">
        <f>M3-Q3</f>
        <v>2419056.7510239999</v>
      </c>
    </row>
    <row r="4" spans="1:18" ht="15" thickBot="1" x14ac:dyDescent="0.35">
      <c r="A4" s="126">
        <v>264</v>
      </c>
      <c r="B4" s="127" t="s">
        <v>176</v>
      </c>
      <c r="C4" s="169">
        <v>95640</v>
      </c>
      <c r="D4" s="170">
        <v>45291</v>
      </c>
      <c r="E4" s="23" t="s">
        <v>178</v>
      </c>
      <c r="F4" s="85">
        <v>95640</v>
      </c>
      <c r="G4" s="85">
        <v>122921.31</v>
      </c>
      <c r="H4" s="129">
        <v>24584.262000000002</v>
      </c>
      <c r="I4" s="173">
        <f t="shared" ref="I4:I7" si="0">G4-H4</f>
        <v>98337.047999999995</v>
      </c>
      <c r="J4" s="47" t="s">
        <v>21</v>
      </c>
      <c r="K4" s="174">
        <v>20</v>
      </c>
      <c r="L4" s="28">
        <v>1</v>
      </c>
      <c r="M4" s="24">
        <f t="shared" ref="M4:M29" si="1">G4*L4</f>
        <v>122921.31</v>
      </c>
      <c r="N4" s="24">
        <f>H4*L4</f>
        <v>24584.262000000002</v>
      </c>
      <c r="O4" s="24">
        <f>M4-N4</f>
        <v>98337.047999999995</v>
      </c>
      <c r="P4" s="25">
        <f t="shared" ref="P4:P29" si="2">O4*K4/100</f>
        <v>19667.409599999999</v>
      </c>
      <c r="Q4" s="25">
        <f>P4+N4</f>
        <v>44251.671600000001</v>
      </c>
      <c r="R4" s="22">
        <f>M4-Q4</f>
        <v>78669.638399999996</v>
      </c>
    </row>
    <row r="5" spans="1:18" ht="15" thickBot="1" x14ac:dyDescent="0.35">
      <c r="A5" s="126">
        <v>264</v>
      </c>
      <c r="B5" s="127" t="s">
        <v>176</v>
      </c>
      <c r="C5" s="169">
        <v>767192.19</v>
      </c>
      <c r="D5" s="170">
        <v>45291</v>
      </c>
      <c r="E5" s="23" t="s">
        <v>179</v>
      </c>
      <c r="F5" s="85">
        <v>767192.19</v>
      </c>
      <c r="G5" s="85">
        <v>986033.76219749998</v>
      </c>
      <c r="H5" s="129">
        <v>197206.75243949998</v>
      </c>
      <c r="I5" s="173">
        <f t="shared" si="0"/>
        <v>788827.00975800003</v>
      </c>
      <c r="J5" s="47" t="s">
        <v>21</v>
      </c>
      <c r="K5" s="174">
        <v>20</v>
      </c>
      <c r="L5" s="28">
        <v>1</v>
      </c>
      <c r="M5" s="24">
        <f t="shared" si="1"/>
        <v>986033.76219749998</v>
      </c>
      <c r="N5" s="24">
        <f>H5*L5</f>
        <v>197206.75243949998</v>
      </c>
      <c r="O5" s="24">
        <f>M5-N5</f>
        <v>788827.00975800003</v>
      </c>
      <c r="P5" s="25">
        <f t="shared" si="2"/>
        <v>157765.40195160001</v>
      </c>
      <c r="Q5" s="25">
        <f>P5+N5</f>
        <v>354972.15439109999</v>
      </c>
      <c r="R5" s="22">
        <f>M5-Q5</f>
        <v>631061.60780639993</v>
      </c>
    </row>
    <row r="6" spans="1:18" ht="15" thickBot="1" x14ac:dyDescent="0.35">
      <c r="A6" s="126">
        <v>264</v>
      </c>
      <c r="B6" s="127" t="s">
        <v>176</v>
      </c>
      <c r="C6" s="169">
        <v>56950</v>
      </c>
      <c r="D6" s="170">
        <v>45291</v>
      </c>
      <c r="E6" s="23" t="s">
        <v>180</v>
      </c>
      <c r="F6" s="85">
        <v>56950</v>
      </c>
      <c r="G6" s="85">
        <v>73194.987500000003</v>
      </c>
      <c r="H6" s="129">
        <v>14638.997499999999</v>
      </c>
      <c r="I6" s="173">
        <f t="shared" si="0"/>
        <v>58555.990000000005</v>
      </c>
      <c r="J6" s="47" t="s">
        <v>21</v>
      </c>
      <c r="K6" s="174">
        <v>20</v>
      </c>
      <c r="L6" s="28">
        <v>1</v>
      </c>
      <c r="M6" s="24">
        <f t="shared" si="1"/>
        <v>73194.987500000003</v>
      </c>
      <c r="N6" s="24">
        <f>H6*L6</f>
        <v>14638.997499999999</v>
      </c>
      <c r="O6" s="24">
        <f>M6-N6</f>
        <v>58555.990000000005</v>
      </c>
      <c r="P6" s="25">
        <f t="shared" si="2"/>
        <v>11711.198</v>
      </c>
      <c r="Q6" s="25">
        <f>P6+N6</f>
        <v>26350.195500000002</v>
      </c>
      <c r="R6" s="22">
        <f>M6-Q6</f>
        <v>46844.792000000001</v>
      </c>
    </row>
    <row r="7" spans="1:18" ht="15" thickBot="1" x14ac:dyDescent="0.35">
      <c r="A7" s="126">
        <v>264</v>
      </c>
      <c r="B7" s="127" t="s">
        <v>181</v>
      </c>
      <c r="C7" s="169">
        <v>1485199.78</v>
      </c>
      <c r="D7" s="170">
        <v>45291</v>
      </c>
      <c r="E7" s="23" t="s">
        <v>182</v>
      </c>
      <c r="F7" s="85">
        <v>1485199.78</v>
      </c>
      <c r="G7" s="85">
        <v>1908853.017245</v>
      </c>
      <c r="H7" s="129">
        <v>381770.60344899999</v>
      </c>
      <c r="I7" s="173">
        <f t="shared" si="0"/>
        <v>1527082.4137959999</v>
      </c>
      <c r="J7" s="47" t="s">
        <v>21</v>
      </c>
      <c r="K7" s="174">
        <v>20</v>
      </c>
      <c r="L7" s="28">
        <v>1</v>
      </c>
      <c r="M7" s="24">
        <f t="shared" si="1"/>
        <v>1908853.017245</v>
      </c>
      <c r="N7" s="24">
        <f>H7*L7</f>
        <v>381770.60344899999</v>
      </c>
      <c r="O7" s="24">
        <f>M7-N7</f>
        <v>1527082.4137959999</v>
      </c>
      <c r="P7" s="25">
        <f t="shared" si="2"/>
        <v>305416.48275919998</v>
      </c>
      <c r="Q7" s="25">
        <f>P7+N7</f>
        <v>687187.08620819997</v>
      </c>
      <c r="R7" s="22">
        <f>M7-Q7</f>
        <v>1221665.9310368001</v>
      </c>
    </row>
    <row r="8" spans="1:18" ht="23.4" thickBot="1" x14ac:dyDescent="0.35">
      <c r="A8" s="167">
        <v>264</v>
      </c>
      <c r="B8" s="178" t="s">
        <v>193</v>
      </c>
      <c r="C8" s="179">
        <v>30642</v>
      </c>
      <c r="D8" s="180">
        <v>45331</v>
      </c>
      <c r="E8" s="181" t="s">
        <v>192</v>
      </c>
      <c r="F8" s="182">
        <v>30642</v>
      </c>
      <c r="G8" s="173">
        <v>36456.013079999997</v>
      </c>
      <c r="H8" s="173">
        <v>7291.2026159999996</v>
      </c>
      <c r="I8" s="82">
        <f t="shared" ref="I8:I29" si="3">G8-H8</f>
        <v>29164.810463999998</v>
      </c>
      <c r="J8" s="184" t="s">
        <v>21</v>
      </c>
      <c r="K8" s="174">
        <v>20</v>
      </c>
      <c r="L8" s="28">
        <v>1</v>
      </c>
      <c r="M8" s="24">
        <f t="shared" si="1"/>
        <v>36456.013079999997</v>
      </c>
      <c r="N8" s="24">
        <f t="shared" ref="N8:N16" si="4">H8*L8</f>
        <v>7291.2026159999996</v>
      </c>
      <c r="O8" s="24">
        <f t="shared" ref="O8:O16" si="5">M8-N8</f>
        <v>29164.810463999998</v>
      </c>
      <c r="P8" s="25">
        <f t="shared" si="2"/>
        <v>5832.9620927999995</v>
      </c>
      <c r="Q8" s="25">
        <f t="shared" ref="Q8:Q16" si="6">P8+N8</f>
        <v>13124.164708799999</v>
      </c>
      <c r="R8" s="25">
        <f t="shared" ref="R8:R16" si="7">M8-Q8</f>
        <v>23331.848371199998</v>
      </c>
    </row>
    <row r="9" spans="1:18" ht="15" thickBot="1" x14ac:dyDescent="0.35">
      <c r="A9" s="167">
        <v>264</v>
      </c>
      <c r="B9" s="178" t="s">
        <v>195</v>
      </c>
      <c r="C9" s="187">
        <v>129166.67</v>
      </c>
      <c r="D9" s="164">
        <v>45404</v>
      </c>
      <c r="E9" s="164" t="s">
        <v>194</v>
      </c>
      <c r="F9" s="186">
        <v>129166.67</v>
      </c>
      <c r="G9" s="186">
        <v>143598.46203910001</v>
      </c>
      <c r="H9" s="129">
        <v>28719.692407820003</v>
      </c>
      <c r="I9" s="82">
        <f t="shared" si="3"/>
        <v>114878.76963128001</v>
      </c>
      <c r="J9" s="166" t="s">
        <v>21</v>
      </c>
      <c r="K9" s="174">
        <v>20</v>
      </c>
      <c r="L9" s="28">
        <v>1</v>
      </c>
      <c r="M9" s="24">
        <f t="shared" si="1"/>
        <v>143598.46203910001</v>
      </c>
      <c r="N9" s="24">
        <f t="shared" si="4"/>
        <v>28719.692407820003</v>
      </c>
      <c r="O9" s="24">
        <f t="shared" si="5"/>
        <v>114878.76963128001</v>
      </c>
      <c r="P9" s="25">
        <f t="shared" si="2"/>
        <v>22975.753926256002</v>
      </c>
      <c r="Q9" s="25">
        <f t="shared" si="6"/>
        <v>51695.446334076005</v>
      </c>
      <c r="R9" s="25">
        <f t="shared" si="7"/>
        <v>91903.015705024009</v>
      </c>
    </row>
    <row r="10" spans="1:18" ht="15" thickBot="1" x14ac:dyDescent="0.35">
      <c r="A10" s="167">
        <v>264</v>
      </c>
      <c r="B10" s="178" t="s">
        <v>197</v>
      </c>
      <c r="C10" s="179">
        <v>5408.33</v>
      </c>
      <c r="D10" s="180">
        <v>45404</v>
      </c>
      <c r="E10" s="181" t="s">
        <v>196</v>
      </c>
      <c r="F10" s="182">
        <v>5408.33</v>
      </c>
      <c r="G10" s="173">
        <v>6012.6027109000006</v>
      </c>
      <c r="H10" s="129">
        <v>1202.5205421800001</v>
      </c>
      <c r="I10" s="82">
        <f t="shared" si="3"/>
        <v>4810.0821687200005</v>
      </c>
      <c r="J10" s="184" t="s">
        <v>21</v>
      </c>
      <c r="K10" s="174">
        <v>20</v>
      </c>
      <c r="L10" s="28">
        <v>1</v>
      </c>
      <c r="M10" s="24">
        <f t="shared" si="1"/>
        <v>6012.6027109000006</v>
      </c>
      <c r="N10" s="24">
        <f t="shared" si="4"/>
        <v>1202.5205421800001</v>
      </c>
      <c r="O10" s="24">
        <f t="shared" si="5"/>
        <v>4810.0821687200005</v>
      </c>
      <c r="P10" s="25">
        <f t="shared" si="2"/>
        <v>962.0164337440001</v>
      </c>
      <c r="Q10" s="25">
        <f t="shared" si="6"/>
        <v>2164.5369759240002</v>
      </c>
      <c r="R10" s="25">
        <f t="shared" si="7"/>
        <v>3848.0657349760004</v>
      </c>
    </row>
    <row r="11" spans="1:18" ht="15" thickBot="1" x14ac:dyDescent="0.35">
      <c r="A11" s="126">
        <v>264</v>
      </c>
      <c r="B11" s="127" t="s">
        <v>199</v>
      </c>
      <c r="C11" s="169">
        <v>2957.5</v>
      </c>
      <c r="D11" s="170">
        <v>45425</v>
      </c>
      <c r="E11" s="23" t="s">
        <v>198</v>
      </c>
      <c r="F11" s="85">
        <v>2957.5</v>
      </c>
      <c r="G11" s="173">
        <v>3224.8284249999997</v>
      </c>
      <c r="H11" s="129">
        <v>644.96568499999989</v>
      </c>
      <c r="I11" s="82">
        <f t="shared" si="3"/>
        <v>2579.8627399999996</v>
      </c>
      <c r="J11" s="47" t="s">
        <v>21</v>
      </c>
      <c r="K11" s="128">
        <v>20</v>
      </c>
      <c r="L11" s="28">
        <v>1</v>
      </c>
      <c r="M11" s="24">
        <f t="shared" si="1"/>
        <v>3224.8284249999997</v>
      </c>
      <c r="N11" s="24">
        <f t="shared" si="4"/>
        <v>644.96568499999989</v>
      </c>
      <c r="O11" s="24">
        <f t="shared" si="5"/>
        <v>2579.8627399999996</v>
      </c>
      <c r="P11" s="25">
        <f t="shared" si="2"/>
        <v>515.97254799999996</v>
      </c>
      <c r="Q11" s="25">
        <f t="shared" si="6"/>
        <v>1160.9382329999999</v>
      </c>
      <c r="R11" s="25">
        <f t="shared" si="7"/>
        <v>2063.8901919999998</v>
      </c>
    </row>
    <row r="12" spans="1:18" ht="15" thickBot="1" x14ac:dyDescent="0.35">
      <c r="A12" s="126">
        <v>264</v>
      </c>
      <c r="B12" s="127" t="s">
        <v>195</v>
      </c>
      <c r="C12" s="169">
        <v>126000</v>
      </c>
      <c r="D12" s="170">
        <v>45429</v>
      </c>
      <c r="E12" s="23" t="s">
        <v>194</v>
      </c>
      <c r="F12" s="85">
        <v>126000</v>
      </c>
      <c r="G12" s="173">
        <v>137389.13999999998</v>
      </c>
      <c r="H12" s="129">
        <v>27477.827999999998</v>
      </c>
      <c r="I12" s="82">
        <f t="shared" si="3"/>
        <v>109911.31199999999</v>
      </c>
      <c r="J12" s="47" t="s">
        <v>21</v>
      </c>
      <c r="K12" s="128">
        <v>20</v>
      </c>
      <c r="L12" s="28">
        <v>1</v>
      </c>
      <c r="M12" s="24">
        <f t="shared" si="1"/>
        <v>137389.13999999998</v>
      </c>
      <c r="N12" s="24">
        <f t="shared" si="4"/>
        <v>27477.827999999998</v>
      </c>
      <c r="O12" s="24">
        <f t="shared" si="5"/>
        <v>109911.31199999999</v>
      </c>
      <c r="P12" s="25">
        <f t="shared" si="2"/>
        <v>21982.262399999996</v>
      </c>
      <c r="Q12" s="25">
        <f t="shared" si="6"/>
        <v>49460.090399999994</v>
      </c>
      <c r="R12" s="25">
        <f t="shared" si="7"/>
        <v>87929.049599999998</v>
      </c>
    </row>
    <row r="13" spans="1:18" ht="15" thickBot="1" x14ac:dyDescent="0.35">
      <c r="A13" s="126">
        <v>264</v>
      </c>
      <c r="B13" s="127" t="s">
        <v>201</v>
      </c>
      <c r="C13" s="169">
        <v>237333.33</v>
      </c>
      <c r="D13" s="170">
        <v>45443</v>
      </c>
      <c r="E13" s="23" t="s">
        <v>200</v>
      </c>
      <c r="F13" s="85">
        <v>237333.33</v>
      </c>
      <c r="G13" s="173">
        <v>258785.88969869999</v>
      </c>
      <c r="H13" s="129">
        <v>51757.177939740002</v>
      </c>
      <c r="I13" s="82">
        <f t="shared" si="3"/>
        <v>207028.71175895998</v>
      </c>
      <c r="J13" s="47" t="s">
        <v>21</v>
      </c>
      <c r="K13" s="128">
        <v>20</v>
      </c>
      <c r="L13" s="28">
        <v>1</v>
      </c>
      <c r="M13" s="24">
        <f t="shared" si="1"/>
        <v>258785.88969869999</v>
      </c>
      <c r="N13" s="24">
        <f t="shared" si="4"/>
        <v>51757.177939740002</v>
      </c>
      <c r="O13" s="24">
        <f t="shared" si="5"/>
        <v>207028.71175895998</v>
      </c>
      <c r="P13" s="25">
        <f t="shared" si="2"/>
        <v>41405.742351791996</v>
      </c>
      <c r="Q13" s="25">
        <f t="shared" si="6"/>
        <v>93162.920291532006</v>
      </c>
      <c r="R13" s="25">
        <f t="shared" si="7"/>
        <v>165622.96940716798</v>
      </c>
    </row>
    <row r="14" spans="1:18" ht="15" thickBot="1" x14ac:dyDescent="0.35">
      <c r="A14" s="126">
        <v>264</v>
      </c>
      <c r="B14" s="178" t="s">
        <v>202</v>
      </c>
      <c r="C14" s="179">
        <v>35416.67</v>
      </c>
      <c r="D14" s="180">
        <v>45454</v>
      </c>
      <c r="E14" s="181" t="s">
        <v>192</v>
      </c>
      <c r="F14" s="182">
        <v>35416.67</v>
      </c>
      <c r="G14" s="173">
        <v>38093.461918599998</v>
      </c>
      <c r="H14" s="129">
        <v>7618.6923837199993</v>
      </c>
      <c r="I14" s="82">
        <f t="shared" si="3"/>
        <v>30474.769534879997</v>
      </c>
      <c r="J14" s="47" t="s">
        <v>21</v>
      </c>
      <c r="K14" s="174">
        <v>20</v>
      </c>
      <c r="L14" s="28">
        <v>1</v>
      </c>
      <c r="M14" s="24">
        <f t="shared" si="1"/>
        <v>38093.461918599998</v>
      </c>
      <c r="N14" s="24">
        <f t="shared" si="4"/>
        <v>7618.6923837199993</v>
      </c>
      <c r="O14" s="24">
        <f t="shared" si="5"/>
        <v>30474.769534879997</v>
      </c>
      <c r="P14" s="25">
        <f t="shared" si="2"/>
        <v>6094.9539069759994</v>
      </c>
      <c r="Q14" s="25">
        <f t="shared" si="6"/>
        <v>13713.646290695999</v>
      </c>
      <c r="R14" s="25">
        <f t="shared" si="7"/>
        <v>24379.815627903998</v>
      </c>
    </row>
    <row r="15" spans="1:18" s="45" customFormat="1" ht="15" thickBot="1" x14ac:dyDescent="0.35">
      <c r="A15" s="126">
        <v>264</v>
      </c>
      <c r="B15" s="178" t="s">
        <v>195</v>
      </c>
      <c r="C15" s="186">
        <v>83166.720000000001</v>
      </c>
      <c r="D15" s="164">
        <v>45546</v>
      </c>
      <c r="E15" s="164" t="s">
        <v>194</v>
      </c>
      <c r="F15" s="165">
        <v>83166.720000000001</v>
      </c>
      <c r="G15" s="129">
        <v>85136.107929599995</v>
      </c>
      <c r="H15" s="129">
        <v>17027.221585920001</v>
      </c>
      <c r="I15" s="82">
        <f t="shared" si="3"/>
        <v>68108.886343680002</v>
      </c>
      <c r="J15" s="47" t="s">
        <v>21</v>
      </c>
      <c r="K15" s="128">
        <v>20</v>
      </c>
      <c r="L15" s="28">
        <v>1</v>
      </c>
      <c r="M15" s="24">
        <f t="shared" si="1"/>
        <v>85136.107929599995</v>
      </c>
      <c r="N15" s="24">
        <f t="shared" si="4"/>
        <v>17027.221585920001</v>
      </c>
      <c r="O15" s="24">
        <f t="shared" si="5"/>
        <v>68108.886343680002</v>
      </c>
      <c r="P15" s="25">
        <f t="shared" si="2"/>
        <v>13621.777268735999</v>
      </c>
      <c r="Q15" s="25">
        <f t="shared" si="6"/>
        <v>30648.998854655998</v>
      </c>
      <c r="R15" s="25">
        <f>M15-Q15</f>
        <v>54487.109074943997</v>
      </c>
    </row>
    <row r="16" spans="1:18" s="45" customFormat="1" ht="15" thickBot="1" x14ac:dyDescent="0.35">
      <c r="A16" s="126">
        <v>264</v>
      </c>
      <c r="B16" s="178" t="s">
        <v>204</v>
      </c>
      <c r="C16" s="186">
        <v>25000</v>
      </c>
      <c r="D16" s="164">
        <v>45551</v>
      </c>
      <c r="E16" s="164" t="s">
        <v>203</v>
      </c>
      <c r="F16" s="165">
        <v>25000</v>
      </c>
      <c r="G16" s="129">
        <v>25591.999999999996</v>
      </c>
      <c r="H16" s="129">
        <v>5118.3999999999996</v>
      </c>
      <c r="I16" s="82">
        <f t="shared" si="3"/>
        <v>20473.599999999999</v>
      </c>
      <c r="J16" s="47" t="s">
        <v>21</v>
      </c>
      <c r="K16" s="128">
        <v>20</v>
      </c>
      <c r="L16" s="28">
        <v>1</v>
      </c>
      <c r="M16" s="24">
        <f t="shared" si="1"/>
        <v>25591.999999999996</v>
      </c>
      <c r="N16" s="24">
        <f t="shared" si="4"/>
        <v>5118.3999999999996</v>
      </c>
      <c r="O16" s="24">
        <f t="shared" si="5"/>
        <v>20473.599999999999</v>
      </c>
      <c r="P16" s="25">
        <f t="shared" si="2"/>
        <v>4094.72</v>
      </c>
      <c r="Q16" s="25">
        <f t="shared" si="6"/>
        <v>9213.119999999999</v>
      </c>
      <c r="R16" s="25">
        <f t="shared" si="7"/>
        <v>16378.879999999997</v>
      </c>
    </row>
    <row r="17" spans="1:18" s="45" customFormat="1" ht="15" thickBot="1" x14ac:dyDescent="0.35">
      <c r="A17" s="126">
        <v>264</v>
      </c>
      <c r="B17" s="178" t="s">
        <v>206</v>
      </c>
      <c r="C17" s="186">
        <v>47000</v>
      </c>
      <c r="D17" s="164">
        <v>45552</v>
      </c>
      <c r="E17" s="164" t="s">
        <v>205</v>
      </c>
      <c r="F17" s="165">
        <v>47000</v>
      </c>
      <c r="G17" s="129">
        <v>48112.959999999999</v>
      </c>
      <c r="H17" s="129">
        <v>9622.5919999999987</v>
      </c>
      <c r="I17" s="82">
        <f t="shared" si="3"/>
        <v>38490.368000000002</v>
      </c>
      <c r="J17" s="47" t="s">
        <v>21</v>
      </c>
      <c r="K17" s="128">
        <v>20</v>
      </c>
      <c r="L17" s="28">
        <v>1</v>
      </c>
      <c r="M17" s="24">
        <f t="shared" si="1"/>
        <v>48112.959999999999</v>
      </c>
      <c r="N17" s="24">
        <f t="shared" ref="N17" si="8">H17*L17</f>
        <v>9622.5919999999987</v>
      </c>
      <c r="O17" s="24">
        <f t="shared" ref="O17" si="9">M17-N17</f>
        <v>38490.368000000002</v>
      </c>
      <c r="P17" s="25">
        <f t="shared" si="2"/>
        <v>7698.0736000000006</v>
      </c>
      <c r="Q17" s="25">
        <f t="shared" ref="Q17" si="10">P17+N17</f>
        <v>17320.6656</v>
      </c>
      <c r="R17" s="25">
        <f t="shared" ref="R17" si="11">M17-Q17</f>
        <v>30792.294399999999</v>
      </c>
    </row>
    <row r="18" spans="1:18" s="45" customFormat="1" ht="15" thickBot="1" x14ac:dyDescent="0.35">
      <c r="A18" s="126">
        <v>264</v>
      </c>
      <c r="B18" s="178" t="s">
        <v>199</v>
      </c>
      <c r="C18" s="186">
        <v>53333.33</v>
      </c>
      <c r="D18" s="164">
        <v>45579</v>
      </c>
      <c r="E18" s="164" t="s">
        <v>192</v>
      </c>
      <c r="F18" s="165">
        <v>53333.33</v>
      </c>
      <c r="G18" s="165">
        <v>53900.263297899997</v>
      </c>
      <c r="H18" s="129">
        <v>10780.05265958</v>
      </c>
      <c r="I18" s="82">
        <f t="shared" si="3"/>
        <v>43120.210638320001</v>
      </c>
      <c r="J18" s="47" t="s">
        <v>21</v>
      </c>
      <c r="K18" s="128">
        <v>20</v>
      </c>
      <c r="L18" s="28">
        <v>1</v>
      </c>
      <c r="M18" s="24">
        <f t="shared" si="1"/>
        <v>53900.263297899997</v>
      </c>
      <c r="N18" s="24">
        <f t="shared" ref="N18:N29" si="12">H18*L18</f>
        <v>10780.05265958</v>
      </c>
      <c r="O18" s="24">
        <f t="shared" ref="O18:O29" si="13">M18-N18</f>
        <v>43120.210638320001</v>
      </c>
      <c r="P18" s="25">
        <f t="shared" si="2"/>
        <v>8624.0421276640009</v>
      </c>
      <c r="Q18" s="25">
        <f t="shared" ref="Q18:Q29" si="14">P18+N18</f>
        <v>19404.094787244001</v>
      </c>
      <c r="R18" s="25">
        <f t="shared" ref="R18:R29" si="15">M18-Q18</f>
        <v>34496.168510655996</v>
      </c>
    </row>
    <row r="19" spans="1:18" s="45" customFormat="1" ht="15" thickBot="1" x14ac:dyDescent="0.35">
      <c r="A19" s="126">
        <v>264</v>
      </c>
      <c r="B19" s="178" t="s">
        <v>195</v>
      </c>
      <c r="C19" s="186">
        <v>10000</v>
      </c>
      <c r="D19" s="164">
        <v>45580</v>
      </c>
      <c r="E19" s="164" t="s">
        <v>194</v>
      </c>
      <c r="F19" s="165">
        <v>10000</v>
      </c>
      <c r="G19" s="129">
        <v>10106.299999999999</v>
      </c>
      <c r="H19" s="129">
        <v>2021.26</v>
      </c>
      <c r="I19" s="82">
        <f t="shared" si="3"/>
        <v>8085.0399999999991</v>
      </c>
      <c r="J19" s="47" t="s">
        <v>21</v>
      </c>
      <c r="K19" s="128">
        <v>20</v>
      </c>
      <c r="L19" s="28">
        <v>1</v>
      </c>
      <c r="M19" s="24">
        <f t="shared" si="1"/>
        <v>10106.299999999999</v>
      </c>
      <c r="N19" s="24">
        <f t="shared" si="12"/>
        <v>2021.26</v>
      </c>
      <c r="O19" s="24">
        <f t="shared" si="13"/>
        <v>8085.0399999999991</v>
      </c>
      <c r="P19" s="25">
        <f t="shared" si="2"/>
        <v>1617.0079999999998</v>
      </c>
      <c r="Q19" s="25">
        <f t="shared" si="14"/>
        <v>3638.268</v>
      </c>
      <c r="R19" s="25">
        <f t="shared" si="15"/>
        <v>6468.0319999999992</v>
      </c>
    </row>
    <row r="20" spans="1:18" s="45" customFormat="1" ht="15" thickBot="1" x14ac:dyDescent="0.35">
      <c r="A20" s="126">
        <v>264</v>
      </c>
      <c r="B20" s="178" t="s">
        <v>199</v>
      </c>
      <c r="C20" s="186">
        <v>15000</v>
      </c>
      <c r="D20" s="164">
        <v>45588</v>
      </c>
      <c r="E20" s="164" t="s">
        <v>192</v>
      </c>
      <c r="F20" s="165">
        <v>15000</v>
      </c>
      <c r="G20" s="165">
        <v>15159.449999999999</v>
      </c>
      <c r="H20" s="129">
        <v>3031.89</v>
      </c>
      <c r="I20" s="82">
        <f t="shared" si="3"/>
        <v>12127.56</v>
      </c>
      <c r="J20" s="47" t="s">
        <v>21</v>
      </c>
      <c r="K20" s="128">
        <v>20</v>
      </c>
      <c r="L20" s="28">
        <v>1</v>
      </c>
      <c r="M20" s="24">
        <f t="shared" si="1"/>
        <v>15159.449999999999</v>
      </c>
      <c r="N20" s="24">
        <f t="shared" si="12"/>
        <v>3031.89</v>
      </c>
      <c r="O20" s="24">
        <f t="shared" si="13"/>
        <v>12127.56</v>
      </c>
      <c r="P20" s="25">
        <f t="shared" si="2"/>
        <v>2425.5119999999997</v>
      </c>
      <c r="Q20" s="25">
        <f t="shared" si="14"/>
        <v>5457.402</v>
      </c>
      <c r="R20" s="25">
        <f t="shared" si="15"/>
        <v>9702.0479999999989</v>
      </c>
    </row>
    <row r="21" spans="1:18" s="45" customFormat="1" ht="15" thickBot="1" x14ac:dyDescent="0.35">
      <c r="A21" s="126">
        <v>264</v>
      </c>
      <c r="B21" s="178" t="s">
        <v>206</v>
      </c>
      <c r="C21" s="186">
        <v>180000</v>
      </c>
      <c r="D21" s="164">
        <v>45595</v>
      </c>
      <c r="E21" s="164" t="s">
        <v>207</v>
      </c>
      <c r="F21" s="165">
        <v>180000</v>
      </c>
      <c r="G21" s="129">
        <v>181913.4</v>
      </c>
      <c r="H21" s="129">
        <v>36382.68</v>
      </c>
      <c r="I21" s="82">
        <f t="shared" si="3"/>
        <v>145530.72</v>
      </c>
      <c r="J21" s="47" t="s">
        <v>21</v>
      </c>
      <c r="K21" s="128">
        <v>20</v>
      </c>
      <c r="L21" s="28">
        <v>1</v>
      </c>
      <c r="M21" s="24">
        <f t="shared" si="1"/>
        <v>181913.4</v>
      </c>
      <c r="N21" s="24">
        <f t="shared" si="12"/>
        <v>36382.68</v>
      </c>
      <c r="O21" s="24">
        <f t="shared" si="13"/>
        <v>145530.72</v>
      </c>
      <c r="P21" s="25">
        <f t="shared" si="2"/>
        <v>29106.144</v>
      </c>
      <c r="Q21" s="25">
        <f t="shared" si="14"/>
        <v>65488.824000000001</v>
      </c>
      <c r="R21" s="25">
        <f t="shared" si="15"/>
        <v>116424.576</v>
      </c>
    </row>
    <row r="22" spans="1:18" s="45" customFormat="1" ht="15" thickBot="1" x14ac:dyDescent="0.35">
      <c r="A22" s="126">
        <v>264</v>
      </c>
      <c r="B22" s="178" t="s">
        <v>195</v>
      </c>
      <c r="C22" s="186">
        <v>95000</v>
      </c>
      <c r="D22" s="164">
        <v>45595</v>
      </c>
      <c r="E22" s="164" t="s">
        <v>194</v>
      </c>
      <c r="F22" s="165">
        <v>95000</v>
      </c>
      <c r="G22" s="129">
        <v>96009.849999999991</v>
      </c>
      <c r="H22" s="129">
        <v>19201.969999999998</v>
      </c>
      <c r="I22" s="82">
        <f t="shared" si="3"/>
        <v>76807.87999999999</v>
      </c>
      <c r="J22" s="47" t="s">
        <v>21</v>
      </c>
      <c r="K22" s="128">
        <v>20</v>
      </c>
      <c r="L22" s="28">
        <v>1</v>
      </c>
      <c r="M22" s="24">
        <f t="shared" si="1"/>
        <v>96009.849999999991</v>
      </c>
      <c r="N22" s="24">
        <f t="shared" si="12"/>
        <v>19201.969999999998</v>
      </c>
      <c r="O22" s="24">
        <f t="shared" si="13"/>
        <v>76807.87999999999</v>
      </c>
      <c r="P22" s="25">
        <f t="shared" si="2"/>
        <v>15361.575999999999</v>
      </c>
      <c r="Q22" s="25">
        <f t="shared" si="14"/>
        <v>34563.545999999995</v>
      </c>
      <c r="R22" s="25">
        <f t="shared" si="15"/>
        <v>61446.303999999996</v>
      </c>
    </row>
    <row r="23" spans="1:18" s="45" customFormat="1" ht="15" thickBot="1" x14ac:dyDescent="0.35">
      <c r="A23" s="126">
        <v>264</v>
      </c>
      <c r="B23" s="178" t="s">
        <v>208</v>
      </c>
      <c r="C23" s="186">
        <v>43500</v>
      </c>
      <c r="D23" s="164">
        <v>45595</v>
      </c>
      <c r="E23" s="164" t="s">
        <v>35</v>
      </c>
      <c r="F23" s="165">
        <v>43500</v>
      </c>
      <c r="G23" s="129">
        <v>43962.404999999999</v>
      </c>
      <c r="H23" s="129">
        <v>8792.4809999999998</v>
      </c>
      <c r="I23" s="82">
        <f t="shared" si="3"/>
        <v>35169.923999999999</v>
      </c>
      <c r="J23" s="47" t="s">
        <v>21</v>
      </c>
      <c r="K23" s="128">
        <v>20</v>
      </c>
      <c r="L23" s="28">
        <v>1</v>
      </c>
      <c r="M23" s="24">
        <f t="shared" si="1"/>
        <v>43962.404999999999</v>
      </c>
      <c r="N23" s="24">
        <f t="shared" si="12"/>
        <v>8792.4809999999998</v>
      </c>
      <c r="O23" s="24">
        <f t="shared" si="13"/>
        <v>35169.923999999999</v>
      </c>
      <c r="P23" s="25">
        <f t="shared" si="2"/>
        <v>7033.9848000000002</v>
      </c>
      <c r="Q23" s="25">
        <f t="shared" si="14"/>
        <v>15826.4658</v>
      </c>
      <c r="R23" s="25">
        <f t="shared" si="15"/>
        <v>28135.939200000001</v>
      </c>
    </row>
    <row r="24" spans="1:18" s="45" customFormat="1" ht="15" thickBot="1" x14ac:dyDescent="0.35">
      <c r="A24" s="126">
        <v>264</v>
      </c>
      <c r="B24" s="178" t="s">
        <v>195</v>
      </c>
      <c r="C24" s="186">
        <v>240000</v>
      </c>
      <c r="D24" s="164">
        <v>45617</v>
      </c>
      <c r="E24" s="164" t="s">
        <v>194</v>
      </c>
      <c r="F24" s="186">
        <v>240000</v>
      </c>
      <c r="G24" s="186">
        <v>240969.60000000001</v>
      </c>
      <c r="H24" s="129">
        <v>48193.919999999998</v>
      </c>
      <c r="I24" s="82">
        <f t="shared" si="3"/>
        <v>192775.67999999999</v>
      </c>
      <c r="J24" s="47" t="s">
        <v>21</v>
      </c>
      <c r="K24" s="128">
        <v>20</v>
      </c>
      <c r="L24" s="28">
        <v>1</v>
      </c>
      <c r="M24" s="24">
        <f t="shared" si="1"/>
        <v>240969.60000000001</v>
      </c>
      <c r="N24" s="24">
        <f t="shared" si="12"/>
        <v>48193.919999999998</v>
      </c>
      <c r="O24" s="24">
        <f t="shared" si="13"/>
        <v>192775.67999999999</v>
      </c>
      <c r="P24" s="25">
        <f t="shared" si="2"/>
        <v>38555.135999999999</v>
      </c>
      <c r="Q24" s="25">
        <f t="shared" si="14"/>
        <v>86749.055999999997</v>
      </c>
      <c r="R24" s="25">
        <f t="shared" si="15"/>
        <v>154220.54399999999</v>
      </c>
    </row>
    <row r="25" spans="1:18" s="45" customFormat="1" ht="15" thickBot="1" x14ac:dyDescent="0.35">
      <c r="A25" s="126">
        <v>264</v>
      </c>
      <c r="B25" s="178" t="s">
        <v>195</v>
      </c>
      <c r="C25" s="186">
        <v>230000</v>
      </c>
      <c r="D25" s="164">
        <v>45617</v>
      </c>
      <c r="E25" s="164" t="s">
        <v>194</v>
      </c>
      <c r="F25" s="186">
        <v>230000</v>
      </c>
      <c r="G25" s="186">
        <v>230929.2</v>
      </c>
      <c r="H25" s="129">
        <v>46185.84</v>
      </c>
      <c r="I25" s="82">
        <f t="shared" si="3"/>
        <v>184743.36000000002</v>
      </c>
      <c r="J25" s="47" t="s">
        <v>21</v>
      </c>
      <c r="K25" s="128">
        <v>20</v>
      </c>
      <c r="L25" s="28">
        <v>1</v>
      </c>
      <c r="M25" s="24">
        <f t="shared" si="1"/>
        <v>230929.2</v>
      </c>
      <c r="N25" s="24">
        <f t="shared" si="12"/>
        <v>46185.84</v>
      </c>
      <c r="O25" s="24">
        <f t="shared" si="13"/>
        <v>184743.36000000002</v>
      </c>
      <c r="P25" s="25">
        <f t="shared" si="2"/>
        <v>36948.671999999999</v>
      </c>
      <c r="Q25" s="25">
        <f t="shared" si="14"/>
        <v>83134.511999999988</v>
      </c>
      <c r="R25" s="25">
        <f t="shared" si="15"/>
        <v>147794.68800000002</v>
      </c>
    </row>
    <row r="26" spans="1:18" s="45" customFormat="1" ht="15" thickBot="1" x14ac:dyDescent="0.35">
      <c r="A26" s="126">
        <v>264</v>
      </c>
      <c r="B26" s="178" t="s">
        <v>199</v>
      </c>
      <c r="C26" s="186">
        <v>105416.67</v>
      </c>
      <c r="D26" s="164">
        <v>45628</v>
      </c>
      <c r="E26" s="164" t="s">
        <v>192</v>
      </c>
      <c r="F26" s="165">
        <v>105416.67</v>
      </c>
      <c r="G26" s="165">
        <v>105416.67</v>
      </c>
      <c r="H26" s="129">
        <v>21083.333999999999</v>
      </c>
      <c r="I26" s="82">
        <f t="shared" si="3"/>
        <v>84333.335999999996</v>
      </c>
      <c r="J26" s="47" t="s">
        <v>21</v>
      </c>
      <c r="K26" s="128">
        <v>20</v>
      </c>
      <c r="L26" s="28">
        <v>1</v>
      </c>
      <c r="M26" s="24">
        <f t="shared" si="1"/>
        <v>105416.67</v>
      </c>
      <c r="N26" s="24">
        <f t="shared" si="12"/>
        <v>21083.333999999999</v>
      </c>
      <c r="O26" s="24">
        <f t="shared" si="13"/>
        <v>84333.335999999996</v>
      </c>
      <c r="P26" s="25">
        <f t="shared" si="2"/>
        <v>16866.6672</v>
      </c>
      <c r="Q26" s="25">
        <f t="shared" si="14"/>
        <v>37950.001199999999</v>
      </c>
      <c r="R26" s="25">
        <f t="shared" si="15"/>
        <v>67466.668799999999</v>
      </c>
    </row>
    <row r="27" spans="1:18" s="45" customFormat="1" ht="15" thickBot="1" x14ac:dyDescent="0.35">
      <c r="A27" s="126">
        <v>264</v>
      </c>
      <c r="B27" s="178" t="s">
        <v>210</v>
      </c>
      <c r="C27" s="186">
        <v>22811.4</v>
      </c>
      <c r="D27" s="164">
        <v>45629</v>
      </c>
      <c r="E27" s="164" t="s">
        <v>209</v>
      </c>
      <c r="F27" s="165">
        <v>22811.4</v>
      </c>
      <c r="G27" s="129">
        <v>22811.4</v>
      </c>
      <c r="H27" s="129">
        <v>4562.28</v>
      </c>
      <c r="I27" s="82">
        <f t="shared" si="3"/>
        <v>18249.120000000003</v>
      </c>
      <c r="J27" s="47" t="s">
        <v>21</v>
      </c>
      <c r="K27" s="128">
        <v>20</v>
      </c>
      <c r="L27" s="28">
        <v>1</v>
      </c>
      <c r="M27" s="24">
        <f t="shared" si="1"/>
        <v>22811.4</v>
      </c>
      <c r="N27" s="24">
        <f t="shared" si="12"/>
        <v>4562.28</v>
      </c>
      <c r="O27" s="24">
        <f t="shared" si="13"/>
        <v>18249.120000000003</v>
      </c>
      <c r="P27" s="25">
        <f t="shared" si="2"/>
        <v>3649.8240000000001</v>
      </c>
      <c r="Q27" s="25">
        <f t="shared" si="14"/>
        <v>8212.1039999999994</v>
      </c>
      <c r="R27" s="25">
        <f t="shared" si="15"/>
        <v>14599.296000000002</v>
      </c>
    </row>
    <row r="28" spans="1:18" s="45" customFormat="1" ht="15" thickBot="1" x14ac:dyDescent="0.35">
      <c r="A28" s="126">
        <v>264</v>
      </c>
      <c r="B28" s="178" t="s">
        <v>195</v>
      </c>
      <c r="C28" s="186">
        <v>6480</v>
      </c>
      <c r="D28" s="164">
        <v>45642</v>
      </c>
      <c r="E28" s="164" t="s">
        <v>194</v>
      </c>
      <c r="F28" s="186">
        <v>6480</v>
      </c>
      <c r="G28" s="186">
        <v>6480</v>
      </c>
      <c r="H28" s="129">
        <v>1296</v>
      </c>
      <c r="I28" s="82">
        <f t="shared" si="3"/>
        <v>5184</v>
      </c>
      <c r="J28" s="47" t="s">
        <v>21</v>
      </c>
      <c r="K28" s="128">
        <v>20</v>
      </c>
      <c r="L28" s="28">
        <v>1</v>
      </c>
      <c r="M28" s="24">
        <f t="shared" si="1"/>
        <v>6480</v>
      </c>
      <c r="N28" s="24">
        <f t="shared" si="12"/>
        <v>1296</v>
      </c>
      <c r="O28" s="24">
        <f t="shared" si="13"/>
        <v>5184</v>
      </c>
      <c r="P28" s="25">
        <f t="shared" si="2"/>
        <v>1036.8</v>
      </c>
      <c r="Q28" s="25">
        <f t="shared" si="14"/>
        <v>2332.8000000000002</v>
      </c>
      <c r="R28" s="25">
        <f t="shared" si="15"/>
        <v>4147.2</v>
      </c>
    </row>
    <row r="29" spans="1:18" s="45" customFormat="1" ht="15" thickBot="1" x14ac:dyDescent="0.35">
      <c r="A29" s="126">
        <v>264</v>
      </c>
      <c r="B29" s="178" t="s">
        <v>201</v>
      </c>
      <c r="C29" s="186">
        <v>375000</v>
      </c>
      <c r="D29" s="164">
        <v>45656</v>
      </c>
      <c r="E29" s="164" t="s">
        <v>211</v>
      </c>
      <c r="F29" s="165">
        <v>375000</v>
      </c>
      <c r="G29" s="129">
        <v>375000</v>
      </c>
      <c r="H29" s="129">
        <v>75000</v>
      </c>
      <c r="I29" s="82">
        <f t="shared" si="3"/>
        <v>300000</v>
      </c>
      <c r="J29" s="47" t="s">
        <v>21</v>
      </c>
      <c r="K29" s="128">
        <v>20</v>
      </c>
      <c r="L29" s="28">
        <v>1</v>
      </c>
      <c r="M29" s="24">
        <f t="shared" si="1"/>
        <v>375000</v>
      </c>
      <c r="N29" s="24">
        <f t="shared" si="12"/>
        <v>75000</v>
      </c>
      <c r="O29" s="24">
        <f t="shared" si="13"/>
        <v>300000</v>
      </c>
      <c r="P29" s="25">
        <f t="shared" si="2"/>
        <v>60000</v>
      </c>
      <c r="Q29" s="25">
        <f t="shared" si="14"/>
        <v>135000</v>
      </c>
      <c r="R29" s="25">
        <f t="shared" si="15"/>
        <v>240000</v>
      </c>
    </row>
    <row r="30" spans="1:18" ht="15" thickBot="1" x14ac:dyDescent="0.35">
      <c r="A30" s="59" t="s">
        <v>22</v>
      </c>
      <c r="B30" s="60"/>
      <c r="C30" s="58">
        <f>SUM(C3:C29)</f>
        <v>7444502.4900000002</v>
      </c>
      <c r="D30" s="61"/>
      <c r="E30" s="61"/>
      <c r="F30" s="62">
        <f>SUM(F3:F29)</f>
        <v>7444502.4900000002</v>
      </c>
      <c r="G30" s="62">
        <f>SUM(G3:G29)</f>
        <v>9035839.2545173001</v>
      </c>
      <c r="H30" s="62">
        <f t="shared" ref="H30:I30" si="16">SUM(H3:H29)</f>
        <v>1807167.8509034598</v>
      </c>
      <c r="I30" s="62">
        <f t="shared" si="16"/>
        <v>7228671.4036138393</v>
      </c>
      <c r="J30" s="63"/>
      <c r="K30" s="64"/>
      <c r="L30" s="65"/>
      <c r="M30" s="62">
        <f>SUM(M3:M29)</f>
        <v>9035839.2545173001</v>
      </c>
      <c r="N30" s="62">
        <f t="shared" ref="N30:R30" si="17">SUM(N3:N29)</f>
        <v>1807167.8509034598</v>
      </c>
      <c r="O30" s="62">
        <f t="shared" si="17"/>
        <v>7228671.4036138393</v>
      </c>
      <c r="P30" s="62">
        <f t="shared" si="17"/>
        <v>1445734.2807227678</v>
      </c>
      <c r="Q30" s="62">
        <f t="shared" si="17"/>
        <v>3252902.1316262279</v>
      </c>
      <c r="R30" s="62">
        <f t="shared" si="17"/>
        <v>5782937.1228910713</v>
      </c>
    </row>
    <row r="31" spans="1:18" x14ac:dyDescent="0.3">
      <c r="M31" s="29">
        <f>M30-G30</f>
        <v>0</v>
      </c>
    </row>
    <row r="33" spans="1:18" ht="15" thickBot="1" x14ac:dyDescent="0.35"/>
    <row r="34" spans="1:18" ht="19.8" thickBot="1" x14ac:dyDescent="0.35">
      <c r="A34" s="218" t="s">
        <v>0</v>
      </c>
      <c r="B34" s="219"/>
      <c r="C34" s="219"/>
      <c r="D34" s="219"/>
      <c r="E34" s="201"/>
      <c r="F34" s="2"/>
      <c r="G34" s="220" t="s">
        <v>241</v>
      </c>
      <c r="H34" s="220"/>
      <c r="I34" s="220"/>
      <c r="J34" s="220"/>
      <c r="K34" s="221"/>
      <c r="L34" s="8"/>
      <c r="M34" s="222">
        <v>46022</v>
      </c>
      <c r="N34" s="222"/>
      <c r="O34" s="222"/>
      <c r="P34" s="5" t="s">
        <v>243</v>
      </c>
      <c r="Q34" s="6"/>
      <c r="R34" s="7"/>
    </row>
    <row r="35" spans="1:18" ht="72.599999999999994" thickBot="1" x14ac:dyDescent="0.35">
      <c r="A35" s="9" t="s">
        <v>1</v>
      </c>
      <c r="B35" s="10" t="s">
        <v>2</v>
      </c>
      <c r="C35" s="33" t="s">
        <v>3</v>
      </c>
      <c r="D35" s="11" t="s">
        <v>4</v>
      </c>
      <c r="E35" s="11" t="s">
        <v>5</v>
      </c>
      <c r="F35" s="12" t="s">
        <v>6</v>
      </c>
      <c r="G35" s="12" t="s">
        <v>15</v>
      </c>
      <c r="H35" s="12" t="s">
        <v>16</v>
      </c>
      <c r="I35" s="13" t="s">
        <v>8</v>
      </c>
      <c r="J35" s="12" t="s">
        <v>9</v>
      </c>
      <c r="K35" s="14" t="s">
        <v>10</v>
      </c>
      <c r="L35" s="18" t="s">
        <v>14</v>
      </c>
      <c r="M35" s="19" t="s">
        <v>15</v>
      </c>
      <c r="N35" s="12" t="s">
        <v>16</v>
      </c>
      <c r="O35" s="12" t="s">
        <v>18</v>
      </c>
      <c r="P35" s="15" t="s">
        <v>11</v>
      </c>
      <c r="Q35" s="16" t="s">
        <v>12</v>
      </c>
      <c r="R35" s="17" t="s">
        <v>13</v>
      </c>
    </row>
    <row r="36" spans="1:18" s="45" customFormat="1" x14ac:dyDescent="0.3">
      <c r="A36" s="126">
        <v>264</v>
      </c>
      <c r="B36" s="178" t="s">
        <v>242</v>
      </c>
      <c r="C36" s="186">
        <v>210833.33</v>
      </c>
      <c r="D36" s="164">
        <v>45671</v>
      </c>
      <c r="E36" s="164" t="s">
        <v>192</v>
      </c>
      <c r="F36" s="186">
        <v>210833.33</v>
      </c>
      <c r="G36" s="186">
        <v>210833.33</v>
      </c>
      <c r="H36" s="129">
        <v>0</v>
      </c>
      <c r="I36" s="82">
        <f t="shared" ref="I36" si="18">G36-H36</f>
        <v>210833.33</v>
      </c>
      <c r="J36" s="47" t="s">
        <v>21</v>
      </c>
      <c r="K36" s="128">
        <v>20</v>
      </c>
      <c r="L36" s="205">
        <v>1</v>
      </c>
      <c r="M36" s="24">
        <f>G36</f>
        <v>210833.33</v>
      </c>
      <c r="N36" s="24">
        <f>H36</f>
        <v>0</v>
      </c>
      <c r="O36" s="24">
        <f>M36-N36</f>
        <v>210833.33</v>
      </c>
      <c r="P36" s="25">
        <f>O36*K36/100</f>
        <v>42166.665999999997</v>
      </c>
      <c r="Q36" s="25">
        <f>P36</f>
        <v>42166.665999999997</v>
      </c>
      <c r="R36" s="25">
        <f>O36-Q36</f>
        <v>168666.66399999999</v>
      </c>
    </row>
    <row r="37" spans="1:18" x14ac:dyDescent="0.3">
      <c r="A37" s="21"/>
      <c r="B37" s="57" t="s">
        <v>22</v>
      </c>
      <c r="C37" s="86">
        <f>SUM(C36)</f>
        <v>210833.33</v>
      </c>
      <c r="D37" s="86"/>
      <c r="E37" s="86"/>
      <c r="F37" s="86">
        <f>SUM(F36)</f>
        <v>210833.33</v>
      </c>
      <c r="G37" s="86">
        <f>SUM(G36)</f>
        <v>210833.33</v>
      </c>
      <c r="H37" s="86">
        <f>SUM(H36)</f>
        <v>0</v>
      </c>
      <c r="I37" s="86">
        <f>SUM(I36)</f>
        <v>210833.33</v>
      </c>
      <c r="J37" s="86"/>
      <c r="K37" s="86"/>
      <c r="L37" s="86"/>
      <c r="M37" s="86">
        <f t="shared" ref="M37:R37" si="19">SUM(M36)</f>
        <v>210833.33</v>
      </c>
      <c r="N37" s="86">
        <f t="shared" si="19"/>
        <v>0</v>
      </c>
      <c r="O37" s="86">
        <f t="shared" si="19"/>
        <v>210833.33</v>
      </c>
      <c r="P37" s="86">
        <f t="shared" si="19"/>
        <v>42166.665999999997</v>
      </c>
      <c r="Q37" s="86">
        <f t="shared" si="19"/>
        <v>42166.665999999997</v>
      </c>
      <c r="R37" s="86">
        <f t="shared" si="19"/>
        <v>168666.66399999999</v>
      </c>
    </row>
    <row r="39" spans="1:18" x14ac:dyDescent="0.3">
      <c r="M39" s="29">
        <f>M37-G37</f>
        <v>0</v>
      </c>
    </row>
    <row r="41" spans="1:18" x14ac:dyDescent="0.3">
      <c r="C41" s="29">
        <f>C37+C30</f>
        <v>7655335.8200000003</v>
      </c>
      <c r="M41" s="29">
        <f>M30+M37</f>
        <v>9246672.5845173001</v>
      </c>
      <c r="P41" s="29">
        <f>P37+P30</f>
        <v>1487900.9467227678</v>
      </c>
    </row>
    <row r="42" spans="1:18" x14ac:dyDescent="0.3">
      <c r="P42">
        <f>P41/4</f>
        <v>371975.23668069195</v>
      </c>
    </row>
  </sheetData>
  <mergeCells count="6">
    <mergeCell ref="A1:D1"/>
    <mergeCell ref="G1:K1"/>
    <mergeCell ref="M1:O1"/>
    <mergeCell ref="A34:D34"/>
    <mergeCell ref="G34:K34"/>
    <mergeCell ref="M34:O3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opLeftCell="A16" workbookViewId="0">
      <selection activeCell="F27" sqref="F27:K27"/>
    </sheetView>
  </sheetViews>
  <sheetFormatPr defaultRowHeight="14.4" x14ac:dyDescent="0.3"/>
  <cols>
    <col min="2" max="2" width="14.6640625" bestFit="1" customWidth="1"/>
    <col min="3" max="3" width="12.5546875" bestFit="1" customWidth="1"/>
    <col min="4" max="4" width="16.33203125" bestFit="1" customWidth="1"/>
    <col min="5" max="5" width="12.5546875" bestFit="1" customWidth="1"/>
    <col min="6" max="6" width="14" customWidth="1"/>
    <col min="7" max="7" width="13.77734375" bestFit="1" customWidth="1"/>
    <col min="8" max="8" width="12.6640625" bestFit="1" customWidth="1"/>
    <col min="9" max="9" width="13.44140625" bestFit="1" customWidth="1"/>
    <col min="10" max="10" width="11.5546875" bestFit="1" customWidth="1"/>
    <col min="11" max="11" width="12.6640625" bestFit="1" customWidth="1"/>
    <col min="12" max="12" width="13.77734375" bestFit="1" customWidth="1"/>
    <col min="13" max="13" width="14" bestFit="1" customWidth="1"/>
    <col min="14" max="14" width="12.6640625" bestFit="1" customWidth="1"/>
    <col min="15" max="16" width="15.5546875" bestFit="1" customWidth="1"/>
  </cols>
  <sheetData>
    <row r="1" spans="1:15" x14ac:dyDescent="0.3">
      <c r="B1" t="s">
        <v>37</v>
      </c>
      <c r="C1" t="s">
        <v>38</v>
      </c>
      <c r="D1" t="s">
        <v>39</v>
      </c>
      <c r="E1" t="s">
        <v>22</v>
      </c>
      <c r="F1" t="s">
        <v>28</v>
      </c>
    </row>
    <row r="2" spans="1:15" x14ac:dyDescent="0.3">
      <c r="A2">
        <v>250</v>
      </c>
    </row>
    <row r="3" spans="1:15" x14ac:dyDescent="0.3">
      <c r="A3">
        <v>251</v>
      </c>
      <c r="B3" s="29"/>
      <c r="C3" s="29"/>
      <c r="D3" s="29"/>
      <c r="E3" s="29">
        <f>C3+D3</f>
        <v>0</v>
      </c>
      <c r="F3" s="29">
        <f>E3-B3</f>
        <v>0</v>
      </c>
    </row>
    <row r="4" spans="1:15" x14ac:dyDescent="0.3">
      <c r="A4">
        <v>252</v>
      </c>
      <c r="B4" s="29"/>
      <c r="C4" s="29"/>
      <c r="D4" s="29"/>
      <c r="E4" s="29">
        <f t="shared" ref="E4:E7" si="0">C4+D4</f>
        <v>0</v>
      </c>
      <c r="F4" s="29">
        <f t="shared" ref="F4:F7" si="1">E4-B4</f>
        <v>0</v>
      </c>
    </row>
    <row r="5" spans="1:15" x14ac:dyDescent="0.3">
      <c r="A5">
        <v>253</v>
      </c>
      <c r="B5" s="29"/>
      <c r="C5" s="29"/>
      <c r="D5" s="29"/>
      <c r="E5" s="29">
        <f t="shared" si="0"/>
        <v>0</v>
      </c>
      <c r="F5" s="29">
        <f t="shared" si="1"/>
        <v>0</v>
      </c>
    </row>
    <row r="6" spans="1:15" x14ac:dyDescent="0.3">
      <c r="A6">
        <v>254</v>
      </c>
      <c r="B6" s="29"/>
      <c r="C6" s="29"/>
      <c r="D6" s="29"/>
      <c r="E6" s="29">
        <f t="shared" si="0"/>
        <v>0</v>
      </c>
      <c r="F6" s="29">
        <f t="shared" si="1"/>
        <v>0</v>
      </c>
    </row>
    <row r="7" spans="1:15" x14ac:dyDescent="0.3">
      <c r="A7">
        <v>255</v>
      </c>
      <c r="B7" s="29"/>
      <c r="C7" s="29"/>
      <c r="D7" s="29"/>
      <c r="E7" s="29">
        <f t="shared" si="0"/>
        <v>0</v>
      </c>
      <c r="F7" s="29">
        <f t="shared" si="1"/>
        <v>0</v>
      </c>
    </row>
    <row r="8" spans="1:15" x14ac:dyDescent="0.3">
      <c r="A8" s="70" t="s">
        <v>22</v>
      </c>
      <c r="B8" s="96">
        <f>SUM(B2:B7)</f>
        <v>0</v>
      </c>
      <c r="C8" s="96">
        <f t="shared" ref="C8:F8" si="2">SUM(C2:C7)</f>
        <v>0</v>
      </c>
      <c r="D8" s="96">
        <f t="shared" si="2"/>
        <v>0</v>
      </c>
      <c r="E8" s="96">
        <f t="shared" si="2"/>
        <v>0</v>
      </c>
      <c r="F8" s="96">
        <f t="shared" si="2"/>
        <v>0</v>
      </c>
    </row>
    <row r="10" spans="1:15" x14ac:dyDescent="0.3">
      <c r="A10" s="70" t="s">
        <v>22</v>
      </c>
      <c r="B10" s="96">
        <f>C8+D8</f>
        <v>0</v>
      </c>
    </row>
    <row r="11" spans="1:15" ht="15" thickBot="1" x14ac:dyDescent="0.35">
      <c r="A11" s="70"/>
      <c r="B11" s="96"/>
    </row>
    <row r="12" spans="1:15" x14ac:dyDescent="0.3">
      <c r="A12" s="236" t="s">
        <v>46</v>
      </c>
      <c r="B12" s="237"/>
      <c r="C12" s="237"/>
      <c r="D12" s="237"/>
      <c r="E12" s="237"/>
      <c r="F12" s="239" t="s">
        <v>48</v>
      </c>
      <c r="G12" s="239"/>
      <c r="H12" s="239"/>
      <c r="I12" s="239"/>
      <c r="J12" s="239"/>
      <c r="K12" s="239"/>
      <c r="L12" s="239" t="s">
        <v>53</v>
      </c>
      <c r="M12" s="239"/>
    </row>
    <row r="13" spans="1:15" x14ac:dyDescent="0.3">
      <c r="A13" s="102"/>
      <c r="B13" s="102" t="s">
        <v>44</v>
      </c>
      <c r="C13" s="102" t="s">
        <v>45</v>
      </c>
      <c r="D13" s="102" t="s">
        <v>28</v>
      </c>
      <c r="E13" s="102"/>
      <c r="F13" s="102" t="s">
        <v>49</v>
      </c>
      <c r="G13" s="102" t="s">
        <v>50</v>
      </c>
      <c r="H13" s="102" t="s">
        <v>22</v>
      </c>
      <c r="I13" s="102" t="s">
        <v>28</v>
      </c>
      <c r="J13" s="124" t="s">
        <v>51</v>
      </c>
      <c r="K13" s="124" t="s">
        <v>52</v>
      </c>
      <c r="L13" s="102" t="s">
        <v>44</v>
      </c>
      <c r="M13" s="102" t="s">
        <v>54</v>
      </c>
      <c r="N13" s="102" t="s">
        <v>47</v>
      </c>
      <c r="O13" s="102" t="s">
        <v>55</v>
      </c>
    </row>
    <row r="14" spans="1:15" x14ac:dyDescent="0.3">
      <c r="A14" s="102">
        <v>250</v>
      </c>
      <c r="B14" s="103">
        <v>0</v>
      </c>
      <c r="C14" s="103">
        <v>0</v>
      </c>
      <c r="D14" s="103">
        <f>B14-C14</f>
        <v>0</v>
      </c>
      <c r="E14" s="102"/>
      <c r="F14" s="103"/>
      <c r="G14" s="103">
        <v>0</v>
      </c>
      <c r="H14" s="103">
        <f>F14+G14</f>
        <v>0</v>
      </c>
      <c r="I14" s="103">
        <f>H14-C14</f>
        <v>0</v>
      </c>
      <c r="J14" s="103">
        <v>0</v>
      </c>
      <c r="K14" s="103">
        <f>I14+J14</f>
        <v>0</v>
      </c>
      <c r="L14" s="103">
        <v>0</v>
      </c>
      <c r="M14" s="103">
        <v>0</v>
      </c>
      <c r="N14" s="103">
        <f>M14-L14</f>
        <v>0</v>
      </c>
      <c r="O14" s="103">
        <f>N14+K14</f>
        <v>0</v>
      </c>
    </row>
    <row r="15" spans="1:15" x14ac:dyDescent="0.3">
      <c r="A15" s="102">
        <v>251</v>
      </c>
      <c r="B15" s="103">
        <v>301787.11</v>
      </c>
      <c r="C15" s="103">
        <f>242687.11+59100</f>
        <v>301787.11</v>
      </c>
      <c r="D15" s="103">
        <f t="shared" ref="D15:D18" si="3">B15-C15</f>
        <v>0</v>
      </c>
      <c r="E15" s="102"/>
      <c r="F15" s="103">
        <v>289994.11</v>
      </c>
      <c r="G15" s="103">
        <v>59100</v>
      </c>
      <c r="H15" s="103">
        <f t="shared" ref="H15:H19" si="4">F15+G15</f>
        <v>349094.11</v>
      </c>
      <c r="I15" s="103">
        <f t="shared" ref="I15:I19" si="5">H15-C15</f>
        <v>47307</v>
      </c>
      <c r="J15" s="103">
        <v>0</v>
      </c>
      <c r="K15" s="103">
        <f>I15-J15</f>
        <v>47307</v>
      </c>
      <c r="L15" s="103">
        <v>0</v>
      </c>
      <c r="M15" s="103">
        <v>0</v>
      </c>
      <c r="N15" s="103">
        <f>M15-L15</f>
        <v>0</v>
      </c>
      <c r="O15" s="103">
        <f>N15+K15</f>
        <v>47307</v>
      </c>
    </row>
    <row r="16" spans="1:15" x14ac:dyDescent="0.3">
      <c r="A16" s="102">
        <v>252</v>
      </c>
      <c r="B16" s="103">
        <v>11655.21</v>
      </c>
      <c r="C16" s="103">
        <v>11655.21</v>
      </c>
      <c r="D16" s="103">
        <f t="shared" si="3"/>
        <v>0</v>
      </c>
      <c r="E16" s="102"/>
      <c r="F16" s="103">
        <v>0</v>
      </c>
      <c r="G16" s="103">
        <v>11655.21</v>
      </c>
      <c r="H16" s="103">
        <f t="shared" si="4"/>
        <v>11655.21</v>
      </c>
      <c r="I16" s="103">
        <f t="shared" si="5"/>
        <v>0</v>
      </c>
      <c r="J16" s="103">
        <f>D16</f>
        <v>0</v>
      </c>
      <c r="K16" s="103">
        <f t="shared" ref="K16:K19" si="6">I16-J16</f>
        <v>0</v>
      </c>
      <c r="L16" s="103">
        <v>0</v>
      </c>
      <c r="M16" s="103">
        <v>0</v>
      </c>
      <c r="N16" s="103">
        <f t="shared" ref="N16:N18" si="7">M16-L16</f>
        <v>0</v>
      </c>
      <c r="O16" s="103">
        <f t="shared" ref="O16:O19" si="8">N16+K16</f>
        <v>0</v>
      </c>
    </row>
    <row r="17" spans="1:16" x14ac:dyDescent="0.3">
      <c r="A17" s="102">
        <v>253</v>
      </c>
      <c r="B17" s="103">
        <v>0</v>
      </c>
      <c r="C17" s="103">
        <v>0</v>
      </c>
      <c r="D17" s="103">
        <f t="shared" si="3"/>
        <v>0</v>
      </c>
      <c r="E17" s="102"/>
      <c r="F17" s="103">
        <v>0</v>
      </c>
      <c r="G17" s="103">
        <v>0</v>
      </c>
      <c r="H17" s="103">
        <f t="shared" si="4"/>
        <v>0</v>
      </c>
      <c r="I17" s="103">
        <f t="shared" si="5"/>
        <v>0</v>
      </c>
      <c r="J17" s="103">
        <f>D17</f>
        <v>0</v>
      </c>
      <c r="K17" s="103">
        <f t="shared" si="6"/>
        <v>0</v>
      </c>
      <c r="L17" s="103">
        <v>0</v>
      </c>
      <c r="M17" s="103">
        <v>0</v>
      </c>
      <c r="N17" s="103">
        <f t="shared" ref="N17" si="9">M17-L17</f>
        <v>0</v>
      </c>
      <c r="O17" s="103">
        <f t="shared" si="8"/>
        <v>0</v>
      </c>
    </row>
    <row r="18" spans="1:16" x14ac:dyDescent="0.3">
      <c r="A18" s="102">
        <v>254</v>
      </c>
      <c r="B18" s="103">
        <v>766413.41</v>
      </c>
      <c r="C18" s="103">
        <v>766413.41</v>
      </c>
      <c r="D18" s="103">
        <f t="shared" si="3"/>
        <v>0</v>
      </c>
      <c r="E18" s="102"/>
      <c r="F18" s="103">
        <v>0</v>
      </c>
      <c r="G18" s="103">
        <v>766413.41</v>
      </c>
      <c r="H18" s="103">
        <f t="shared" si="4"/>
        <v>766413.41</v>
      </c>
      <c r="I18" s="103">
        <f t="shared" si="5"/>
        <v>0</v>
      </c>
      <c r="J18" s="103">
        <f>D18</f>
        <v>0</v>
      </c>
      <c r="K18" s="103">
        <f t="shared" si="6"/>
        <v>0</v>
      </c>
      <c r="L18" s="103">
        <v>0</v>
      </c>
      <c r="M18" s="103">
        <v>0</v>
      </c>
      <c r="N18" s="103">
        <f t="shared" si="7"/>
        <v>0</v>
      </c>
      <c r="O18" s="103">
        <f t="shared" si="8"/>
        <v>0</v>
      </c>
    </row>
    <row r="19" spans="1:16" x14ac:dyDescent="0.3">
      <c r="A19" s="102">
        <v>255</v>
      </c>
      <c r="B19" s="103">
        <f>892777.64-28000</f>
        <v>864777.64</v>
      </c>
      <c r="C19" s="103">
        <f>856998.57+7779.07</f>
        <v>864777.6399999999</v>
      </c>
      <c r="D19" s="103">
        <f t="shared" ref="D19" si="10">B19-C19</f>
        <v>0</v>
      </c>
      <c r="E19" s="102"/>
      <c r="F19" s="103">
        <f>1024053.3</f>
        <v>1024053.3</v>
      </c>
      <c r="G19" s="103">
        <f>7779.07</f>
        <v>7779.07</v>
      </c>
      <c r="H19" s="103">
        <f t="shared" si="4"/>
        <v>1031832.37</v>
      </c>
      <c r="I19" s="103">
        <f t="shared" si="5"/>
        <v>167054.7300000001</v>
      </c>
      <c r="J19" s="103">
        <f>D19</f>
        <v>0</v>
      </c>
      <c r="K19" s="103">
        <f t="shared" si="6"/>
        <v>167054.7300000001</v>
      </c>
      <c r="L19" s="103">
        <v>28000</v>
      </c>
      <c r="M19" s="103">
        <v>28000</v>
      </c>
      <c r="N19" s="103">
        <f t="shared" ref="N19" si="11">M19-L19</f>
        <v>0</v>
      </c>
      <c r="O19" s="103">
        <f t="shared" si="8"/>
        <v>167054.7300000001</v>
      </c>
    </row>
    <row r="20" spans="1:16" x14ac:dyDescent="0.3">
      <c r="B20" s="29"/>
      <c r="C20" s="29"/>
      <c r="D20" s="29"/>
      <c r="J20" s="103"/>
      <c r="K20" s="103">
        <f>SUM(K14:K19)</f>
        <v>214361.7300000001</v>
      </c>
      <c r="O20" s="96">
        <f>SUM(O14:O19)</f>
        <v>214361.7300000001</v>
      </c>
    </row>
    <row r="21" spans="1:16" x14ac:dyDescent="0.3">
      <c r="A21" s="70" t="s">
        <v>41</v>
      </c>
      <c r="B21" s="29"/>
      <c r="C21" s="29"/>
      <c r="D21" s="29"/>
      <c r="J21" s="122"/>
      <c r="K21" s="122"/>
    </row>
    <row r="22" spans="1:16" x14ac:dyDescent="0.3">
      <c r="B22" s="29"/>
      <c r="C22" s="29"/>
      <c r="D22" s="29"/>
      <c r="J22" s="122"/>
      <c r="K22" s="122"/>
    </row>
    <row r="23" spans="1:16" x14ac:dyDescent="0.3">
      <c r="B23" s="29"/>
      <c r="C23" s="29"/>
      <c r="D23" s="29"/>
      <c r="J23" s="122"/>
      <c r="K23" s="122"/>
    </row>
    <row r="24" spans="1:16" x14ac:dyDescent="0.3">
      <c r="B24" s="29"/>
      <c r="C24" s="29"/>
      <c r="D24" s="29"/>
      <c r="J24" s="122"/>
      <c r="K24" s="122"/>
    </row>
    <row r="25" spans="1:16" x14ac:dyDescent="0.3">
      <c r="B25" s="29"/>
      <c r="C25" s="29"/>
      <c r="D25" s="29"/>
    </row>
    <row r="26" spans="1:16" ht="15" thickBot="1" x14ac:dyDescent="0.35">
      <c r="B26" s="29"/>
      <c r="C26" s="29"/>
      <c r="D26" s="29"/>
    </row>
    <row r="27" spans="1:16" x14ac:dyDescent="0.3">
      <c r="A27" s="236" t="s">
        <v>25</v>
      </c>
      <c r="B27" s="237"/>
      <c r="C27" s="237"/>
      <c r="D27" s="237"/>
      <c r="E27" s="238"/>
      <c r="F27" s="239" t="s">
        <v>48</v>
      </c>
      <c r="G27" s="239"/>
      <c r="H27" s="239"/>
      <c r="I27" s="239"/>
      <c r="J27" s="239"/>
      <c r="K27" s="239"/>
      <c r="L27" s="83"/>
      <c r="M27" s="83"/>
      <c r="N27" s="83"/>
      <c r="O27" s="83"/>
      <c r="P27" s="83"/>
    </row>
    <row r="28" spans="1:16" x14ac:dyDescent="0.3">
      <c r="A28" s="102"/>
      <c r="B28" s="102" t="s">
        <v>44</v>
      </c>
      <c r="C28" s="102" t="s">
        <v>45</v>
      </c>
      <c r="D28" s="102" t="s">
        <v>28</v>
      </c>
      <c r="E28" s="102"/>
      <c r="F28" s="102" t="s">
        <v>49</v>
      </c>
      <c r="G28" s="102" t="s">
        <v>33</v>
      </c>
      <c r="H28" s="102" t="s">
        <v>22</v>
      </c>
      <c r="I28" s="102" t="s">
        <v>28</v>
      </c>
      <c r="J28" s="124" t="s">
        <v>51</v>
      </c>
      <c r="K28" s="124" t="s">
        <v>52</v>
      </c>
      <c r="L28" s="124" t="s">
        <v>56</v>
      </c>
      <c r="M28" s="124" t="s">
        <v>57</v>
      </c>
      <c r="N28" s="124" t="s">
        <v>58</v>
      </c>
      <c r="O28" s="124" t="s">
        <v>59</v>
      </c>
      <c r="P28" s="124" t="s">
        <v>55</v>
      </c>
    </row>
    <row r="29" spans="1:16" x14ac:dyDescent="0.3">
      <c r="A29" s="102">
        <v>250</v>
      </c>
      <c r="B29" s="103">
        <v>0</v>
      </c>
      <c r="C29" s="103">
        <v>0</v>
      </c>
      <c r="D29" s="103">
        <f>B29-C29</f>
        <v>0</v>
      </c>
      <c r="E29" s="102"/>
      <c r="F29" s="103"/>
      <c r="G29" s="103">
        <v>0</v>
      </c>
      <c r="H29" s="103">
        <f>F29+G29</f>
        <v>0</v>
      </c>
      <c r="I29" s="103">
        <f>H29-C29</f>
        <v>0</v>
      </c>
      <c r="J29" s="103">
        <v>0</v>
      </c>
      <c r="K29" s="103">
        <f>I29+J29</f>
        <v>0</v>
      </c>
      <c r="L29" s="103">
        <v>0</v>
      </c>
      <c r="M29" s="103">
        <v>0</v>
      </c>
      <c r="N29" s="103">
        <f>M29-L29</f>
        <v>0</v>
      </c>
      <c r="O29" s="103">
        <f>N29+K29</f>
        <v>0</v>
      </c>
      <c r="P29" s="125"/>
    </row>
    <row r="30" spans="1:16" x14ac:dyDescent="0.3">
      <c r="A30" s="102">
        <v>251</v>
      </c>
      <c r="B30" s="103">
        <v>269214.21000000002</v>
      </c>
      <c r="C30" s="103">
        <f>59100+210114.21</f>
        <v>269214.20999999996</v>
      </c>
      <c r="D30" s="103">
        <f t="shared" ref="D30:D34" si="12">B30-C30</f>
        <v>0</v>
      </c>
      <c r="E30" s="102"/>
      <c r="F30" s="103">
        <v>289994.11</v>
      </c>
      <c r="G30" s="103">
        <v>59100</v>
      </c>
      <c r="H30" s="103">
        <f t="shared" ref="H30:H34" si="13">F30+G30</f>
        <v>349094.11</v>
      </c>
      <c r="I30" s="103">
        <f t="shared" ref="I30:I34" si="14">H30-C30</f>
        <v>79879.900000000023</v>
      </c>
      <c r="J30" s="103">
        <v>0</v>
      </c>
      <c r="K30" s="103">
        <f>I30-J30</f>
        <v>79879.900000000023</v>
      </c>
      <c r="L30" s="103">
        <v>0</v>
      </c>
      <c r="M30" s="103">
        <v>0</v>
      </c>
      <c r="N30" s="103">
        <f>M30-L30</f>
        <v>0</v>
      </c>
      <c r="O30" s="103">
        <f>N30+K30</f>
        <v>79879.900000000023</v>
      </c>
      <c r="P30" s="103">
        <f>N30-O30</f>
        <v>-79879.900000000023</v>
      </c>
    </row>
    <row r="31" spans="1:16" x14ac:dyDescent="0.3">
      <c r="A31" s="102">
        <v>252</v>
      </c>
      <c r="B31" s="103">
        <v>11655.21</v>
      </c>
      <c r="C31" s="103">
        <v>11655.21</v>
      </c>
      <c r="D31" s="103">
        <f t="shared" si="12"/>
        <v>0</v>
      </c>
      <c r="E31" s="102"/>
      <c r="F31" s="103">
        <v>0</v>
      </c>
      <c r="G31" s="103">
        <v>11655.21</v>
      </c>
      <c r="H31" s="103">
        <f t="shared" si="13"/>
        <v>11655.21</v>
      </c>
      <c r="I31" s="103">
        <f t="shared" si="14"/>
        <v>0</v>
      </c>
      <c r="J31" s="103">
        <f>D31</f>
        <v>0</v>
      </c>
      <c r="K31" s="103">
        <f t="shared" ref="K31:K34" si="15">I31-J31</f>
        <v>0</v>
      </c>
      <c r="L31" s="103">
        <v>0</v>
      </c>
      <c r="M31" s="103">
        <v>0</v>
      </c>
      <c r="N31" s="103">
        <f t="shared" ref="N31:N34" si="16">M31-L31</f>
        <v>0</v>
      </c>
      <c r="O31" s="103">
        <f t="shared" ref="O31:O34" si="17">N31+K31</f>
        <v>0</v>
      </c>
      <c r="P31" s="103">
        <f t="shared" ref="P31:P34" si="18">N31-O31</f>
        <v>0</v>
      </c>
    </row>
    <row r="32" spans="1:16" x14ac:dyDescent="0.3">
      <c r="A32" s="102">
        <v>253</v>
      </c>
      <c r="B32" s="103">
        <v>0</v>
      </c>
      <c r="C32" s="103">
        <v>0</v>
      </c>
      <c r="D32" s="103">
        <f t="shared" si="12"/>
        <v>0</v>
      </c>
      <c r="E32" s="102"/>
      <c r="F32" s="103">
        <v>0</v>
      </c>
      <c r="G32" s="103">
        <v>0</v>
      </c>
      <c r="H32" s="103">
        <f t="shared" si="13"/>
        <v>0</v>
      </c>
      <c r="I32" s="103">
        <f t="shared" si="14"/>
        <v>0</v>
      </c>
      <c r="J32" s="103">
        <f>D32</f>
        <v>0</v>
      </c>
      <c r="K32" s="103">
        <f t="shared" si="15"/>
        <v>0</v>
      </c>
      <c r="L32" s="103">
        <v>0</v>
      </c>
      <c r="M32" s="103">
        <v>0</v>
      </c>
      <c r="N32" s="103">
        <f t="shared" si="16"/>
        <v>0</v>
      </c>
      <c r="O32" s="103">
        <f t="shared" si="17"/>
        <v>0</v>
      </c>
      <c r="P32" s="103">
        <f t="shared" si="18"/>
        <v>0</v>
      </c>
    </row>
    <row r="33" spans="1:16" x14ac:dyDescent="0.3">
      <c r="A33" s="102">
        <v>254</v>
      </c>
      <c r="B33" s="103">
        <v>766413.41</v>
      </c>
      <c r="C33" s="103">
        <v>766413.41</v>
      </c>
      <c r="D33" s="103">
        <f t="shared" si="12"/>
        <v>0</v>
      </c>
      <c r="E33" s="102"/>
      <c r="F33" s="103">
        <v>0</v>
      </c>
      <c r="G33" s="103">
        <v>766413.41</v>
      </c>
      <c r="H33" s="103">
        <f t="shared" si="13"/>
        <v>766413.41</v>
      </c>
      <c r="I33" s="103">
        <f t="shared" si="14"/>
        <v>0</v>
      </c>
      <c r="J33" s="103">
        <f>D33</f>
        <v>0</v>
      </c>
      <c r="K33" s="103">
        <f t="shared" si="15"/>
        <v>0</v>
      </c>
      <c r="L33" s="103">
        <v>0</v>
      </c>
      <c r="M33" s="103">
        <v>0</v>
      </c>
      <c r="N33" s="103">
        <f t="shared" si="16"/>
        <v>0</v>
      </c>
      <c r="O33" s="103">
        <f t="shared" si="17"/>
        <v>0</v>
      </c>
      <c r="P33" s="103">
        <f t="shared" si="18"/>
        <v>0</v>
      </c>
    </row>
    <row r="34" spans="1:16" x14ac:dyDescent="0.3">
      <c r="A34" s="102">
        <v>255</v>
      </c>
      <c r="B34" s="103"/>
      <c r="C34" s="103">
        <f>687714.66+779.07</f>
        <v>688493.73</v>
      </c>
      <c r="D34" s="103">
        <f t="shared" si="12"/>
        <v>-688493.73</v>
      </c>
      <c r="E34" s="102"/>
      <c r="F34" s="103">
        <f>1024053.3</f>
        <v>1024053.3</v>
      </c>
      <c r="G34" s="103">
        <f>7779.07</f>
        <v>7779.07</v>
      </c>
      <c r="H34" s="103">
        <f t="shared" si="13"/>
        <v>1031832.37</v>
      </c>
      <c r="I34" s="103">
        <f t="shared" si="14"/>
        <v>343338.64</v>
      </c>
      <c r="J34" s="103">
        <f>D34</f>
        <v>-688493.73</v>
      </c>
      <c r="K34" s="103">
        <f t="shared" si="15"/>
        <v>1031832.37</v>
      </c>
      <c r="L34" s="103">
        <v>28000</v>
      </c>
      <c r="M34" s="103">
        <v>28000</v>
      </c>
      <c r="N34" s="103">
        <f t="shared" si="16"/>
        <v>0</v>
      </c>
      <c r="O34" s="103">
        <f t="shared" si="17"/>
        <v>1031832.37</v>
      </c>
      <c r="P34" s="103">
        <f t="shared" si="18"/>
        <v>-1031832.37</v>
      </c>
    </row>
    <row r="35" spans="1:16" x14ac:dyDescent="0.3">
      <c r="A35" s="102" t="s">
        <v>47</v>
      </c>
      <c r="B35" s="103"/>
      <c r="C35" s="103">
        <v>0</v>
      </c>
      <c r="D35" s="103"/>
      <c r="E35" s="102"/>
      <c r="F35" s="103"/>
      <c r="G35" s="103"/>
      <c r="H35" s="103"/>
      <c r="I35" s="103"/>
      <c r="J35" s="103"/>
      <c r="K35" s="103"/>
      <c r="L35" s="103"/>
      <c r="M35" s="103"/>
      <c r="N35" s="103">
        <f t="shared" ref="N35" si="19">SUM(N30:N34)</f>
        <v>0</v>
      </c>
      <c r="O35" s="103"/>
      <c r="P35" s="103"/>
    </row>
    <row r="36" spans="1:16" x14ac:dyDescent="0.3">
      <c r="B36" s="29">
        <f>SUM(B29:B35)</f>
        <v>1047282.8300000001</v>
      </c>
      <c r="D36" s="29">
        <f>SUM(D29:D35)</f>
        <v>-688493.73</v>
      </c>
    </row>
    <row r="37" spans="1:16" x14ac:dyDescent="0.3">
      <c r="B37" s="123"/>
    </row>
    <row r="38" spans="1:16" x14ac:dyDescent="0.3">
      <c r="B38" s="29">
        <f>B36+B37</f>
        <v>1047282.8300000001</v>
      </c>
      <c r="C38" s="29">
        <f>SUM(C29:C37)</f>
        <v>1735776.56</v>
      </c>
    </row>
  </sheetData>
  <mergeCells count="5">
    <mergeCell ref="A12:E12"/>
    <mergeCell ref="A27:E27"/>
    <mergeCell ref="F12:K12"/>
    <mergeCell ref="F27:K27"/>
    <mergeCell ref="L12:M12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8</vt:i4>
      </vt:variant>
      <vt:variant>
        <vt:lpstr>Adlandırılmış Aralıklar</vt:lpstr>
      </vt:variant>
      <vt:variant>
        <vt:i4>7</vt:i4>
      </vt:variant>
    </vt:vector>
  </HeadingPairs>
  <TitlesOfParts>
    <vt:vector size="15" baseType="lpstr">
      <vt:lpstr>250</vt:lpstr>
      <vt:lpstr>252</vt:lpstr>
      <vt:lpstr>253</vt:lpstr>
      <vt:lpstr>254</vt:lpstr>
      <vt:lpstr>251</vt:lpstr>
      <vt:lpstr>255</vt:lpstr>
      <vt:lpstr>264</vt:lpstr>
      <vt:lpstr>toplam</vt:lpstr>
      <vt:lpstr>'250'!Yazdırma_Alanı</vt:lpstr>
      <vt:lpstr>'251'!Yazdırma_Alanı</vt:lpstr>
      <vt:lpstr>'252'!Yazdırma_Alanı</vt:lpstr>
      <vt:lpstr>'253'!Yazdırma_Alanı</vt:lpstr>
      <vt:lpstr>'254'!Yazdırma_Alanı</vt:lpstr>
      <vt:lpstr>'255'!Yazdırma_Alanı</vt:lpstr>
      <vt:lpstr>toplam!Yazdırma_Alanı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2024-11-07T07:57:12Z</cp:lastPrinted>
  <dcterms:created xsi:type="dcterms:W3CDTF">2024-08-20T07:52:45Z</dcterms:created>
  <dcterms:modified xsi:type="dcterms:W3CDTF">2025-10-24T07:57:16Z</dcterms:modified>
</cp:coreProperties>
</file>